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60" tabRatio="462" firstSheet="6" activeTab="8"/>
  </bookViews>
  <sheets>
    <sheet name="biểu 01 lần đầu" sheetId="1" r:id="rId1"/>
    <sheet name="Bieu 1b-PA 08" sheetId="2" r:id="rId2"/>
    <sheet name="biểu 02a đất ở" sheetId="3" r:id="rId3"/>
    <sheet name="Bieu-02b.đất nn" sheetId="4" r:id="rId4"/>
    <sheet name="Sheet1" sheetId="5" r:id="rId5"/>
    <sheet name="biểu 3 DĐ" sheetId="6" r:id="rId6"/>
    <sheet name="sl qđ biểu 4a chỉnh lý sau thồi" sheetId="7" r:id="rId7"/>
    <sheet name="biểu 4b hiến đất" sheetId="8" r:id="rId8"/>
    <sheet name="biểu 4c" sheetId="9" r:id="rId9"/>
  </sheets>
  <definedNames>
    <definedName name="_xlnm.Print_Area" localSheetId="2">'biểu 02a đất ở'!$A$1:$AB$23</definedName>
    <definedName name="_xlnm.Print_Area" localSheetId="5">'biểu 3 DĐ'!$A$1:$X$15</definedName>
    <definedName name="_xlnm.Print_Area" localSheetId="3">'Bieu-02b.đất nn'!$A$1:$Y$21</definedName>
    <definedName name="_xlnm.Print_Titles" localSheetId="2">'biểu 02a đất ở'!$3:$4</definedName>
  </definedNames>
  <calcPr fullCalcOnLoad="1"/>
</workbook>
</file>

<file path=xl/sharedStrings.xml><?xml version="1.0" encoding="utf-8"?>
<sst xmlns="http://schemas.openxmlformats.org/spreadsheetml/2006/main" count="298" uniqueCount="116">
  <si>
    <t>1</t>
  </si>
  <si>
    <t>2</t>
  </si>
  <si>
    <t>3</t>
  </si>
  <si>
    <t xml:space="preserve">Tổng Cộng </t>
  </si>
  <si>
    <t>Ghi chú</t>
  </si>
  <si>
    <t>4</t>
  </si>
  <si>
    <t>5</t>
  </si>
  <si>
    <t>6</t>
  </si>
  <si>
    <t>7</t>
  </si>
  <si>
    <t>8</t>
  </si>
  <si>
    <t>9</t>
  </si>
  <si>
    <t>Xã Minh Đức</t>
  </si>
  <si>
    <t>Xã Việt Tiến</t>
  </si>
  <si>
    <t>Xã Thượng Lan</t>
  </si>
  <si>
    <t>Xã Hương Mai</t>
  </si>
  <si>
    <t>Xã Tiên Sơn</t>
  </si>
  <si>
    <t>Xã Trung Sơn</t>
  </si>
  <si>
    <t>TT Bích Động (xã Bích Sơn cũ)</t>
  </si>
  <si>
    <t>Xã Tự Lạn</t>
  </si>
  <si>
    <t>Xã Quảng Minh</t>
  </si>
  <si>
    <t>Xã Ninh Sơn</t>
  </si>
  <si>
    <t>10</t>
  </si>
  <si>
    <t>STT</t>
  </si>
  <si>
    <t>Tên xã</t>
  </si>
  <si>
    <t>BIỂU 03: TỔNG HỢP CẤP GCNQSDĐ SAU DỒN ĐIỀN, ĐỔI THỬA GIAI ĐOẠN 2019-2023</t>
  </si>
  <si>
    <t>Số thửa</t>
  </si>
  <si>
    <t>Số GCN đã cấp (Giấy)</t>
  </si>
  <si>
    <t>Trước đó</t>
  </si>
  <si>
    <t>Diện tích (m2)</t>
  </si>
  <si>
    <t>Đã dồn điền đổi thửa</t>
  </si>
  <si>
    <t>So với số đã đo đạc về số thửa (%)</t>
  </si>
  <si>
    <t>BIỂU 02b: TỔNG HỢP CẤP GCNQSDĐ SAU ĐO ĐẠC BẢN ĐỒ GIAI ĐOẠN NĂM 2019-2023 (Đối với đất nông nghiệp)</t>
  </si>
  <si>
    <t>Xã Nghĩa Trung</t>
  </si>
  <si>
    <t>Xã Vân Hà</t>
  </si>
  <si>
    <t>11</t>
  </si>
  <si>
    <t>12</t>
  </si>
  <si>
    <t>13</t>
  </si>
  <si>
    <t>14</t>
  </si>
  <si>
    <t>15</t>
  </si>
  <si>
    <t>Đã đo đạc bản đồ</t>
  </si>
  <si>
    <t>Không đo đất Nông nghiệp</t>
  </si>
  <si>
    <t>Trong đó đã kê khai, đăng ký đất đai</t>
  </si>
  <si>
    <t>Thị trấn Nếnh</t>
  </si>
  <si>
    <t>Thị trấn Nếnh (Hoàng Ninh cũ )</t>
  </si>
  <si>
    <t>Xã Tăng Tiến</t>
  </si>
  <si>
    <t>Xã Quang Châu</t>
  </si>
  <si>
    <t>Xã Vân Trung</t>
  </si>
  <si>
    <t>Thị trấn Bích Động (Bích Sơn cũ - Đo khu dân cư)</t>
  </si>
  <si>
    <t>Xã Tự Lạn (Đo khu dân cư)</t>
  </si>
  <si>
    <t>Xã Quảng Minh (Đo khu dân cư)</t>
  </si>
  <si>
    <t>Giấy đã cấp nhưng chưa trả</t>
  </si>
  <si>
    <t>Xã Ninh Sơn (Đo khu dân cư)</t>
  </si>
  <si>
    <t>Dừng do đang thu hồi, GPMB</t>
  </si>
  <si>
    <t>Mới triển khai đầu năm 2023</t>
  </si>
  <si>
    <t>BIỂU 02a: TỔNG HỢP CẤP GCNQSDĐ SAU ĐO ĐẠC BẢN ĐỒ GIAI ĐOẠN NĂM 2019-2023 (Đối với đất ở)</t>
  </si>
  <si>
    <t>Thị trấn Bích Động (Bích Sơn cũ )</t>
  </si>
  <si>
    <r>
      <t xml:space="preserve">Còn </t>
    </r>
    <r>
      <rPr>
        <b/>
        <sz val="10"/>
        <rFont val="Times New Roman"/>
        <family val="1"/>
      </rPr>
      <t>2.723 thửa</t>
    </r>
    <r>
      <rPr>
        <sz val="10"/>
        <rFont val="Times New Roman"/>
        <family val="1"/>
      </rPr>
      <t xml:space="preserve"> chưa cấp thì có </t>
    </r>
    <r>
      <rPr>
        <b/>
        <sz val="10"/>
        <rFont val="Times New Roman"/>
        <family val="1"/>
      </rPr>
      <t>1.086</t>
    </r>
    <r>
      <rPr>
        <sz val="10"/>
        <rFont val="Times New Roman"/>
        <family val="1"/>
      </rPr>
      <t xml:space="preserve"> thửa đã kê khai nhưng do vướng mắc (Thừa kế, thiếu giấy tờ, phương án khác hiện trạng, tự dồn đổi tiếp...) nên chưa cấp. Còn lại </t>
    </r>
    <r>
      <rPr>
        <b/>
        <sz val="10"/>
        <rFont val="Times New Roman"/>
        <family val="1"/>
      </rPr>
      <t>1.637</t>
    </r>
    <r>
      <rPr>
        <sz val="10"/>
        <rFont val="Times New Roman"/>
        <family val="1"/>
      </rPr>
      <t xml:space="preserve"> thửa đã mời nhiều lần các hộ chưa ra kê khai và vướng mắc chia lại (</t>
    </r>
    <r>
      <rPr>
        <b/>
        <sz val="10"/>
        <rFont val="Times New Roman"/>
        <family val="1"/>
      </rPr>
      <t>359</t>
    </r>
    <r>
      <rPr>
        <sz val="10"/>
        <rFont val="Times New Roman"/>
        <family val="1"/>
      </rPr>
      <t xml:space="preserve"> thửa thôn Bói, xã Thượng Lan nhân dân yêu cầu chia lại, Phương án chưa được phê duyệt)</t>
    </r>
  </si>
  <si>
    <t>Trước 2019</t>
  </si>
  <si>
    <r>
      <t xml:space="preserve">Số không có nhu cầu cấp </t>
    </r>
    <r>
      <rPr>
        <i/>
        <sz val="11"/>
        <rFont val="Times New Roman"/>
        <family val="1"/>
      </rPr>
      <t>(đã chốt biên bản hoặc không thực hiện tiếp được)</t>
    </r>
  </si>
  <si>
    <t>Số GCN đã cấp lần đầu (Giấy)</t>
  </si>
  <si>
    <t>Kế hoạch (Giấy)</t>
  </si>
  <si>
    <t>So với KH (%)</t>
  </si>
  <si>
    <t>Bích Động</t>
  </si>
  <si>
    <t>Nếnh</t>
  </si>
  <si>
    <t>Hồng Thái</t>
  </si>
  <si>
    <t>Hương Mai</t>
  </si>
  <si>
    <t>Minh Đức</t>
  </si>
  <si>
    <t>Nghĩa Trung</t>
  </si>
  <si>
    <t>Ninh Sơn</t>
  </si>
  <si>
    <t>Quang Châu</t>
  </si>
  <si>
    <t>Quảng Minh</t>
  </si>
  <si>
    <t>Tăng Tiến</t>
  </si>
  <si>
    <t>Thượng Lan</t>
  </si>
  <si>
    <t>Tiên Sơn</t>
  </si>
  <si>
    <t>Trung Sơn</t>
  </si>
  <si>
    <t>Tự Lạn</t>
  </si>
  <si>
    <t>Vân Hà</t>
  </si>
  <si>
    <t>Vân Trung</t>
  </si>
  <si>
    <t>Việt Tiến</t>
  </si>
  <si>
    <t>Cộng các năm</t>
  </si>
  <si>
    <t>16</t>
  </si>
  <si>
    <t>17</t>
  </si>
  <si>
    <t>BIỂU 4b.  TỔNG HỢP CHỈNH LÝ  GCNQSDĐ SAU HIẾN ĐẤT GIAI ĐOẠN NĂM 2019-2023</t>
  </si>
  <si>
    <t>Xã, Thị trấn</t>
  </si>
  <si>
    <t>Số thửa hiến đất (thửa)</t>
  </si>
  <si>
    <t>Số hồ sơ đã tiếp nhận (hồ sơ)</t>
  </si>
  <si>
    <t>Số GCN đã chỉnh lý (Giấy)</t>
  </si>
  <si>
    <t xml:space="preserve">TỔNG </t>
  </si>
  <si>
    <t>chỉ 
giao 08</t>
  </si>
  <si>
    <t>không có
 kế hoạch</t>
  </si>
  <si>
    <t>khôn có
 cấp lần 1</t>
  </si>
  <si>
    <r>
      <t xml:space="preserve">Số không có nhu cầu cấp </t>
    </r>
    <r>
      <rPr>
        <i/>
        <sz val="11"/>
        <color indexed="8"/>
        <rFont val="Times New Roman"/>
        <family val="1"/>
      </rPr>
      <t>(hoặc không thực hiện tiếp được)</t>
    </r>
  </si>
  <si>
    <t>cũ</t>
  </si>
  <si>
    <t>CỘNG CÁC NĂM</t>
  </si>
  <si>
    <t>Số hồ sơ tiếp nhận (Hồ sơ)</t>
  </si>
  <si>
    <t>Số hồ sơ đã trả (Hồ sơ)</t>
  </si>
  <si>
    <t>Số hồ sơ trả trước và đúng hạn (Hồ sơ)</t>
  </si>
  <si>
    <t>Số hồ sơ trả chậm (Hồ sơ)</t>
  </si>
  <si>
    <t>So với số tiếp nhận (%)</t>
  </si>
  <si>
    <t>cũ trong bc là 4.927 hs</t>
  </si>
  <si>
    <t>BIỂU 4a.  TỔNG HỢP CHỈNH LÝ  GCNQSDĐ SAU THU HỒI GPMB GIAI ĐOẠN NĂM 2019-2023</t>
  </si>
  <si>
    <t>Số thửa thu hồi GPMB (thửa)</t>
  </si>
  <si>
    <t>Số GCN thu hồi do thu hồi cả thửa</t>
  </si>
  <si>
    <t>Tổng diện tích thửa đất thu hồi(m2)</t>
  </si>
  <si>
    <t>Tổng số theo PA</t>
  </si>
  <si>
    <t>Số đã cấp GCN</t>
  </si>
  <si>
    <t>Số chưa cấp GCN</t>
  </si>
  <si>
    <t>BIỂU 1b.
 TỔNG HỢP KẾT QUẢ THỰC HIỆN CẤP GIẤY CNQSDĐ THEO PHƯƠNG ÁN 08/PA-UBND</t>
  </si>
  <si>
    <t>BIỂU 4c.  TỔNG HỢP TIẾP NHẬN VÀ TRẢ KẾT QUẢ CHỈNH LÝ BIẾN ĐỘNG DO CHUYỂN NHƯỢNG, TẶNG CHO GIAI ĐOẠN NĂM 2019-2023</t>
  </si>
  <si>
    <t>BIỂU 01a.  TỔNG HỢP CẤP GCNQSDĐ (CẤP LẦN ĐẦU) THUỘC THẨM QUYỀN UBND HUYỆN GIAI ĐOẠN NĂM 2019-2023</t>
  </si>
  <si>
    <t>(Kèm theo Báo cáo số  54/BC-ĐGS ngày 06/ 12/2023 của Đoàn giám sát)</t>
  </si>
  <si>
    <t>(Kèm theo Báo cáo số  54/BC-ĐGS ngày  06/12/2023 của Đoàn giám sát)</t>
  </si>
  <si>
    <t>(Kèm theo Báo cáo số 54 /BC-ĐGS ngày  06/ 12/2023 của Đoàn giám sát)</t>
  </si>
  <si>
    <t>(Kèm theo Báo cáo số 54/BC-ĐGS ngày 06/ 12/2023 của Đoàn giám sát)</t>
  </si>
  <si>
    <t>(Kèm theo Báo cáo số   54/BC-ĐGS ngày  06/ 12/2023 của Đoàn giám sát)</t>
  </si>
  <si>
    <t>(Kèm theo Báo cáo số 54/BC-ĐGS ngày  06/ 12/2023 của Đoàn giám sát)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</si>
</sst>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0.0"/>
    <numFmt numFmtId="174" formatCode="_(* #,##0.0_);_(* \(#,##0.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#,##0.0"/>
    <numFmt numFmtId="181" formatCode="_(* #,##0.0_);_(* \(#,##0.0\);_(* &quot;-&quot;?_);_(@_)"/>
    <numFmt numFmtId="182" formatCode="_(* #,##0_);_(* \(#,##0\);_(* &quot;-&quot;?_);_(@_)"/>
    <numFmt numFmtId="183" formatCode="_(* #,##0.00_);_(* \(#,##0.00\);_(* &quot;-&quot;?_);_(@_)"/>
    <numFmt numFmtId="184" formatCode="#,##0.000"/>
    <numFmt numFmtId="185" formatCode="0.0000"/>
    <numFmt numFmtId="186" formatCode="0.00000"/>
    <numFmt numFmtId="187" formatCode="0.000000"/>
    <numFmt numFmtId="188" formatCode="0.000"/>
    <numFmt numFmtId="189" formatCode="&quot;$&quot;#,##0.00"/>
    <numFmt numFmtId="190" formatCode="#,##0.0000"/>
    <numFmt numFmtId="191" formatCode="#,##0.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"/>
    <numFmt numFmtId="197" formatCode="#,000_);[Red]\(#,000\)"/>
    <numFmt numFmtId="198" formatCode="#,##0.0_);\(#,##0.0\)"/>
    <numFmt numFmtId="199" formatCode="[$-409]dddd\,\ mmmm\ dd\,\ yyyy"/>
    <numFmt numFmtId="200" formatCode="[$-409]h:mm:ss\ AM/PM"/>
  </numFmts>
  <fonts count="68">
    <font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173" fontId="54" fillId="0" borderId="0" xfId="0" applyNumberFormat="1" applyFont="1" applyFill="1" applyBorder="1" applyAlignment="1">
      <alignment horizontal="center" vertical="center"/>
    </xf>
    <xf numFmtId="180" fontId="54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172" fontId="55" fillId="0" borderId="10" xfId="42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172" fontId="56" fillId="0" borderId="12" xfId="42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center" vertical="center"/>
    </xf>
    <xf numFmtId="43" fontId="1" fillId="0" borderId="12" xfId="42" applyFont="1" applyFill="1" applyBorder="1" applyAlignment="1">
      <alignment horizontal="right" vertical="center"/>
    </xf>
    <xf numFmtId="173" fontId="2" fillId="0" borderId="10" xfId="0" applyNumberFormat="1" applyFont="1" applyFill="1" applyBorder="1" applyAlignment="1">
      <alignment horizontal="center" vertical="center" wrapText="1"/>
    </xf>
    <xf numFmtId="173" fontId="5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3" fontId="56" fillId="0" borderId="12" xfId="42" applyFont="1" applyFill="1" applyBorder="1" applyAlignment="1">
      <alignment horizontal="right" vertical="center"/>
    </xf>
    <xf numFmtId="172" fontId="1" fillId="0" borderId="12" xfId="42" applyNumberFormat="1" applyFont="1" applyFill="1" applyBorder="1" applyAlignment="1">
      <alignment horizontal="right" vertical="center"/>
    </xf>
    <xf numFmtId="172" fontId="2" fillId="0" borderId="10" xfId="42" applyNumberFormat="1" applyFont="1" applyFill="1" applyBorder="1" applyAlignment="1">
      <alignment horizontal="right" vertical="center"/>
    </xf>
    <xf numFmtId="43" fontId="55" fillId="0" borderId="10" xfId="42" applyFont="1" applyFill="1" applyBorder="1" applyAlignment="1">
      <alignment horizontal="right" vertical="center"/>
    </xf>
    <xf numFmtId="172" fontId="2" fillId="0" borderId="0" xfId="0" applyNumberFormat="1" applyFont="1" applyFill="1" applyAlignment="1">
      <alignment horizontal="left" vertical="center"/>
    </xf>
    <xf numFmtId="0" fontId="55" fillId="0" borderId="10" xfId="0" applyFont="1" applyFill="1" applyBorder="1" applyAlignment="1">
      <alignment horizontal="left" vertical="center" wrapText="1"/>
    </xf>
    <xf numFmtId="43" fontId="56" fillId="0" borderId="14" xfId="42" applyFont="1" applyFill="1" applyBorder="1" applyAlignment="1">
      <alignment horizontal="right" vertical="center"/>
    </xf>
    <xf numFmtId="174" fontId="55" fillId="0" borderId="10" xfId="42" applyNumberFormat="1" applyFont="1" applyFill="1" applyBorder="1" applyAlignment="1">
      <alignment horizontal="right" vertical="center"/>
    </xf>
    <xf numFmtId="174" fontId="1" fillId="0" borderId="12" xfId="42" applyNumberFormat="1" applyFont="1" applyFill="1" applyBorder="1" applyAlignment="1">
      <alignment horizontal="right" vertical="center"/>
    </xf>
    <xf numFmtId="174" fontId="2" fillId="0" borderId="0" xfId="42" applyNumberFormat="1" applyFont="1" applyFill="1" applyAlignment="1">
      <alignment horizontal="left" vertical="center"/>
    </xf>
    <xf numFmtId="174" fontId="2" fillId="0" borderId="0" xfId="0" applyNumberFormat="1" applyFont="1" applyFill="1" applyAlignment="1">
      <alignment horizontal="left" vertical="center"/>
    </xf>
    <xf numFmtId="172" fontId="2" fillId="0" borderId="0" xfId="0" applyNumberFormat="1" applyFont="1" applyFill="1" applyAlignment="1">
      <alignment horizontal="center" vertical="center"/>
    </xf>
    <xf numFmtId="174" fontId="2" fillId="0" borderId="0" xfId="42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4" fontId="2" fillId="0" borderId="0" xfId="42" applyNumberFormat="1" applyFont="1" applyFill="1" applyAlignment="1">
      <alignment vertical="center"/>
    </xf>
    <xf numFmtId="174" fontId="2" fillId="0" borderId="10" xfId="42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80" fontId="55" fillId="0" borderId="10" xfId="42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56" fillId="0" borderId="10" xfId="42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55" fillId="0" borderId="19" xfId="0" applyFont="1" applyFill="1" applyBorder="1" applyAlignment="1">
      <alignment horizontal="left" vertical="center"/>
    </xf>
    <xf numFmtId="174" fontId="2" fillId="0" borderId="19" xfId="42" applyNumberFormat="1" applyFont="1" applyFill="1" applyBorder="1" applyAlignment="1">
      <alignment horizontal="right" vertical="center"/>
    </xf>
    <xf numFmtId="172" fontId="55" fillId="0" borderId="19" xfId="42" applyNumberFormat="1" applyFont="1" applyFill="1" applyBorder="1" applyAlignment="1">
      <alignment horizontal="right" vertical="center"/>
    </xf>
    <xf numFmtId="174" fontId="55" fillId="0" borderId="19" xfId="42" applyNumberFormat="1" applyFont="1" applyFill="1" applyBorder="1" applyAlignment="1">
      <alignment horizontal="right" vertical="center"/>
    </xf>
    <xf numFmtId="43" fontId="55" fillId="0" borderId="19" xfId="42" applyFont="1" applyFill="1" applyBorder="1" applyAlignment="1">
      <alignment horizontal="right" vertical="center"/>
    </xf>
    <xf numFmtId="43" fontId="2" fillId="0" borderId="19" xfId="42" applyFont="1" applyFill="1" applyBorder="1" applyAlignment="1">
      <alignment horizontal="center" vertical="center" wrapText="1"/>
    </xf>
    <xf numFmtId="43" fontId="2" fillId="0" borderId="0" xfId="0" applyNumberFormat="1" applyFont="1" applyFill="1" applyAlignment="1">
      <alignment horizontal="left" vertical="center"/>
    </xf>
    <xf numFmtId="0" fontId="58" fillId="0" borderId="0" xfId="0" applyFont="1" applyAlignment="1">
      <alignment wrapText="1"/>
    </xf>
    <xf numFmtId="0" fontId="7" fillId="0" borderId="10" xfId="0" applyFont="1" applyBorder="1" applyAlignment="1">
      <alignment horizontal="center" wrapText="1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/>
    </xf>
    <xf numFmtId="0" fontId="7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57" fillId="0" borderId="10" xfId="0" applyFont="1" applyFill="1" applyBorder="1" applyAlignment="1">
      <alignment horizontal="center" vertical="center" wrapText="1"/>
    </xf>
    <xf numFmtId="174" fontId="57" fillId="0" borderId="10" xfId="42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174" fontId="57" fillId="0" borderId="10" xfId="42" applyNumberFormat="1" applyFont="1" applyFill="1" applyBorder="1" applyAlignment="1">
      <alignment horizontal="right" vertical="center"/>
    </xf>
    <xf numFmtId="172" fontId="57" fillId="0" borderId="10" xfId="42" applyNumberFormat="1" applyFont="1" applyFill="1" applyBorder="1" applyAlignment="1">
      <alignment horizontal="right" vertical="center"/>
    </xf>
    <xf numFmtId="43" fontId="57" fillId="0" borderId="10" xfId="42" applyFont="1" applyFill="1" applyBorder="1" applyAlignment="1">
      <alignment horizontal="center" vertical="center" wrapText="1"/>
    </xf>
    <xf numFmtId="43" fontId="57" fillId="0" borderId="10" xfId="42" applyFont="1" applyFill="1" applyBorder="1" applyAlignment="1">
      <alignment horizontal="right" vertical="center"/>
    </xf>
    <xf numFmtId="4" fontId="57" fillId="0" borderId="10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/>
    </xf>
    <xf numFmtId="174" fontId="61" fillId="0" borderId="12" xfId="42" applyNumberFormat="1" applyFont="1" applyFill="1" applyBorder="1" applyAlignment="1">
      <alignment horizontal="right" vertical="center"/>
    </xf>
    <xf numFmtId="172" fontId="61" fillId="0" borderId="12" xfId="42" applyNumberFormat="1" applyFont="1" applyFill="1" applyBorder="1" applyAlignment="1">
      <alignment horizontal="right" vertical="center"/>
    </xf>
    <xf numFmtId="43" fontId="61" fillId="0" borderId="12" xfId="42" applyFont="1" applyFill="1" applyBorder="1" applyAlignment="1">
      <alignment horizontal="right" vertical="center"/>
    </xf>
    <xf numFmtId="43" fontId="61" fillId="0" borderId="14" xfId="42" applyFont="1" applyFill="1" applyBorder="1" applyAlignment="1">
      <alignment horizontal="right" vertical="center"/>
    </xf>
    <xf numFmtId="3" fontId="61" fillId="0" borderId="13" xfId="0" applyNumberFormat="1" applyFont="1" applyFill="1" applyBorder="1" applyAlignment="1">
      <alignment horizontal="center" vertical="center"/>
    </xf>
    <xf numFmtId="43" fontId="7" fillId="33" borderId="10" xfId="42" applyFont="1" applyFill="1" applyBorder="1" applyAlignment="1">
      <alignment vertical="center"/>
    </xf>
    <xf numFmtId="172" fontId="7" fillId="0" borderId="10" xfId="42" applyNumberFormat="1" applyFont="1" applyBorder="1" applyAlignment="1">
      <alignment vertical="center"/>
    </xf>
    <xf numFmtId="174" fontId="7" fillId="33" borderId="10" xfId="42" applyNumberFormat="1" applyFont="1" applyFill="1" applyBorder="1" applyAlignment="1">
      <alignment vertical="center"/>
    </xf>
    <xf numFmtId="172" fontId="7" fillId="33" borderId="10" xfId="42" applyNumberFormat="1" applyFont="1" applyFill="1" applyBorder="1" applyAlignment="1">
      <alignment vertical="center"/>
    </xf>
    <xf numFmtId="173" fontId="0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 vertical="center"/>
    </xf>
    <xf numFmtId="173" fontId="0" fillId="0" borderId="0" xfId="0" applyNumberFormat="1" applyAlignment="1">
      <alignment/>
    </xf>
    <xf numFmtId="1" fontId="7" fillId="0" borderId="10" xfId="0" applyNumberFormat="1" applyFont="1" applyBorder="1" applyAlignment="1">
      <alignment horizontal="center" wrapText="1"/>
    </xf>
    <xf numFmtId="0" fontId="62" fillId="33" borderId="10" xfId="0" applyFont="1" applyFill="1" applyBorder="1" applyAlignment="1">
      <alignment/>
    </xf>
    <xf numFmtId="0" fontId="59" fillId="33" borderId="0" xfId="0" applyFont="1" applyFill="1" applyAlignment="1">
      <alignment/>
    </xf>
    <xf numFmtId="174" fontId="0" fillId="33" borderId="10" xfId="42" applyNumberFormat="1" applyFont="1" applyFill="1" applyBorder="1" applyAlignment="1">
      <alignment/>
    </xf>
    <xf numFmtId="174" fontId="0" fillId="33" borderId="10" xfId="42" applyNumberFormat="1" applyFont="1" applyFill="1" applyBorder="1" applyAlignment="1">
      <alignment vertical="center"/>
    </xf>
    <xf numFmtId="174" fontId="0" fillId="33" borderId="0" xfId="42" applyNumberFormat="1" applyFont="1" applyFill="1" applyAlignment="1">
      <alignment/>
    </xf>
    <xf numFmtId="174" fontId="0" fillId="33" borderId="10" xfId="42" applyNumberFormat="1" applyFont="1" applyFill="1" applyBorder="1" applyAlignment="1">
      <alignment/>
    </xf>
    <xf numFmtId="174" fontId="59" fillId="33" borderId="0" xfId="42" applyNumberFormat="1" applyFont="1" applyFill="1" applyAlignment="1">
      <alignment/>
    </xf>
    <xf numFmtId="172" fontId="0" fillId="33" borderId="10" xfId="42" applyNumberFormat="1" applyFont="1" applyFill="1" applyBorder="1" applyAlignment="1">
      <alignment/>
    </xf>
    <xf numFmtId="172" fontId="59" fillId="33" borderId="0" xfId="42" applyNumberFormat="1" applyFont="1" applyFill="1" applyAlignment="1">
      <alignment/>
    </xf>
    <xf numFmtId="0" fontId="7" fillId="33" borderId="10" xfId="42" applyNumberFormat="1" applyFont="1" applyFill="1" applyBorder="1" applyAlignment="1">
      <alignment horizontal="center" wrapText="1"/>
    </xf>
    <xf numFmtId="1" fontId="7" fillId="33" borderId="10" xfId="42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3" fillId="0" borderId="10" xfId="0" applyFont="1" applyBorder="1" applyAlignment="1">
      <alignment/>
    </xf>
    <xf numFmtId="173" fontId="7" fillId="0" borderId="10" xfId="0" applyNumberFormat="1" applyFont="1" applyBorder="1" applyAlignment="1">
      <alignment/>
    </xf>
    <xf numFmtId="0" fontId="62" fillId="33" borderId="0" xfId="0" applyFont="1" applyFill="1" applyBorder="1" applyAlignment="1">
      <alignment/>
    </xf>
    <xf numFmtId="0" fontId="64" fillId="33" borderId="0" xfId="0" applyFont="1" applyFill="1" applyBorder="1" applyAlignment="1">
      <alignment wrapText="1"/>
    </xf>
    <xf numFmtId="0" fontId="64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/>
    </xf>
    <xf numFmtId="1" fontId="65" fillId="33" borderId="10" xfId="0" applyNumberFormat="1" applyFont="1" applyFill="1" applyBorder="1" applyAlignment="1">
      <alignment/>
    </xf>
    <xf numFmtId="0" fontId="65" fillId="33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1" fontId="0" fillId="0" borderId="10" xfId="0" applyNumberFormat="1" applyFont="1" applyBorder="1" applyAlignment="1" quotePrefix="1">
      <alignment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 quotePrefix="1">
      <alignment/>
    </xf>
    <xf numFmtId="0" fontId="0" fillId="0" borderId="10" xfId="0" applyBorder="1" applyAlignment="1" quotePrefix="1">
      <alignment/>
    </xf>
    <xf numFmtId="1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 quotePrefix="1">
      <alignment vertical="center"/>
    </xf>
    <xf numFmtId="2" fontId="7" fillId="0" borderId="10" xfId="0" applyNumberFormat="1" applyFont="1" applyBorder="1" applyAlignment="1">
      <alignment vertical="center"/>
    </xf>
    <xf numFmtId="1" fontId="0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62" fillId="33" borderId="0" xfId="0" applyFont="1" applyFill="1" applyAlignment="1">
      <alignment/>
    </xf>
    <xf numFmtId="172" fontId="58" fillId="33" borderId="10" xfId="42" applyNumberFormat="1" applyFont="1" applyFill="1" applyBorder="1" applyAlignment="1">
      <alignment vertical="center"/>
    </xf>
    <xf numFmtId="172" fontId="58" fillId="0" borderId="10" xfId="42" applyNumberFormat="1" applyFont="1" applyBorder="1" applyAlignment="1">
      <alignment vertical="center"/>
    </xf>
    <xf numFmtId="174" fontId="0" fillId="0" borderId="10" xfId="44" applyNumberFormat="1" applyFont="1" applyBorder="1" applyAlignment="1">
      <alignment/>
    </xf>
    <xf numFmtId="172" fontId="0" fillId="0" borderId="0" xfId="0" applyNumberFormat="1" applyAlignment="1">
      <alignment/>
    </xf>
    <xf numFmtId="1" fontId="59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33" borderId="20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7" fillId="33" borderId="22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172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74" fontId="7" fillId="33" borderId="20" xfId="42" applyNumberFormat="1" applyFont="1" applyFill="1" applyBorder="1" applyAlignment="1">
      <alignment horizontal="center"/>
    </xf>
    <xf numFmtId="174" fontId="7" fillId="33" borderId="21" xfId="42" applyNumberFormat="1" applyFont="1" applyFill="1" applyBorder="1" applyAlignment="1">
      <alignment horizontal="center"/>
    </xf>
    <xf numFmtId="174" fontId="7" fillId="33" borderId="22" xfId="42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66" fillId="0" borderId="23" xfId="0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172" fontId="1" fillId="0" borderId="27" xfId="0" applyNumberFormat="1" applyFont="1" applyFill="1" applyBorder="1" applyAlignment="1">
      <alignment horizontal="center" vertical="center" wrapText="1"/>
    </xf>
    <xf numFmtId="172" fontId="1" fillId="0" borderId="26" xfId="0" applyNumberFormat="1" applyFont="1" applyFill="1" applyBorder="1" applyAlignment="1">
      <alignment horizontal="center" vertical="center" wrapText="1"/>
    </xf>
    <xf numFmtId="172" fontId="1" fillId="0" borderId="28" xfId="0" applyNumberFormat="1" applyFont="1" applyFill="1" applyBorder="1" applyAlignment="1">
      <alignment horizontal="center" vertical="center" wrapText="1"/>
    </xf>
    <xf numFmtId="172" fontId="1" fillId="0" borderId="33" xfId="0" applyNumberFormat="1" applyFont="1" applyFill="1" applyBorder="1" applyAlignment="1">
      <alignment horizontal="center" vertical="center" wrapText="1"/>
    </xf>
    <xf numFmtId="172" fontId="1" fillId="0" borderId="24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center" vertical="center" wrapText="1"/>
    </xf>
    <xf numFmtId="172" fontId="61" fillId="0" borderId="27" xfId="0" applyNumberFormat="1" applyFont="1" applyFill="1" applyBorder="1" applyAlignment="1">
      <alignment horizontal="center" vertical="center" wrapText="1"/>
    </xf>
    <xf numFmtId="172" fontId="61" fillId="0" borderId="26" xfId="0" applyNumberFormat="1" applyFont="1" applyFill="1" applyBorder="1" applyAlignment="1">
      <alignment horizontal="center" vertical="center" wrapText="1"/>
    </xf>
    <xf numFmtId="172" fontId="61" fillId="0" borderId="28" xfId="0" applyNumberFormat="1" applyFont="1" applyFill="1" applyBorder="1" applyAlignment="1">
      <alignment horizontal="center" vertical="center" wrapText="1"/>
    </xf>
    <xf numFmtId="49" fontId="61" fillId="0" borderId="29" xfId="0" applyNumberFormat="1" applyFont="1" applyFill="1" applyBorder="1" applyAlignment="1">
      <alignment horizontal="center" vertical="center" wrapText="1"/>
    </xf>
    <xf numFmtId="49" fontId="61" fillId="0" borderId="15" xfId="0" applyNumberFormat="1" applyFont="1" applyFill="1" applyBorder="1" applyAlignment="1">
      <alignment horizontal="center" vertical="center"/>
    </xf>
    <xf numFmtId="49" fontId="61" fillId="0" borderId="31" xfId="0" applyNumberFormat="1" applyFont="1" applyFill="1" applyBorder="1" applyAlignment="1">
      <alignment horizontal="center" vertical="center"/>
    </xf>
    <xf numFmtId="49" fontId="61" fillId="0" borderId="12" xfId="0" applyNumberFormat="1" applyFont="1" applyFill="1" applyBorder="1" applyAlignment="1">
      <alignment horizontal="center" vertical="center"/>
    </xf>
    <xf numFmtId="49" fontId="57" fillId="0" borderId="17" xfId="0" applyNumberFormat="1" applyFont="1" applyFill="1" applyBorder="1" applyAlignment="1">
      <alignment horizontal="center" vertical="center"/>
    </xf>
    <xf numFmtId="49" fontId="57" fillId="0" borderId="30" xfId="0" applyNumberFormat="1" applyFont="1" applyFill="1" applyBorder="1" applyAlignment="1">
      <alignment horizontal="center" vertical="center"/>
    </xf>
    <xf numFmtId="172" fontId="61" fillId="0" borderId="33" xfId="0" applyNumberFormat="1" applyFont="1" applyFill="1" applyBorder="1" applyAlignment="1">
      <alignment horizontal="center" vertical="center" wrapText="1"/>
    </xf>
    <xf numFmtId="172" fontId="61" fillId="0" borderId="24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67" fillId="0" borderId="32" xfId="0" applyFont="1" applyFill="1" applyBorder="1" applyAlignment="1">
      <alignment horizontal="center" vertical="center" wrapText="1"/>
    </xf>
    <xf numFmtId="49" fontId="61" fillId="0" borderId="34" xfId="0" applyNumberFormat="1" applyFont="1" applyFill="1" applyBorder="1" applyAlignment="1">
      <alignment horizontal="center" vertical="center"/>
    </xf>
    <xf numFmtId="49" fontId="61" fillId="0" borderId="11" xfId="0" applyNumberFormat="1" applyFont="1" applyFill="1" applyBorder="1" applyAlignment="1">
      <alignment horizontal="center" vertical="center"/>
    </xf>
    <xf numFmtId="49" fontId="61" fillId="0" borderId="25" xfId="0" applyNumberFormat="1" applyFont="1" applyFill="1" applyBorder="1" applyAlignment="1">
      <alignment horizontal="center" vertical="center" wrapText="1"/>
    </xf>
    <xf numFmtId="49" fontId="61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1" fontId="7" fillId="0" borderId="2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1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view="pageBreakPreview" zoomScaleNormal="4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3" sqref="A3:A4"/>
    </sheetView>
  </sheetViews>
  <sheetFormatPr defaultColWidth="9.00390625" defaultRowHeight="15.75"/>
  <cols>
    <col min="1" max="1" width="5.625" style="0" customWidth="1"/>
    <col min="2" max="2" width="10.50390625" style="0" customWidth="1"/>
    <col min="3" max="3" width="9.875" style="0" customWidth="1"/>
    <col min="4" max="4" width="9.625" style="0" customWidth="1"/>
    <col min="5" max="5" width="9.00390625" style="71" customWidth="1"/>
    <col min="6" max="6" width="7.375" style="71" customWidth="1"/>
    <col min="7" max="7" width="7.375" style="99" customWidth="1"/>
    <col min="8" max="8" width="14.625" style="102" customWidth="1"/>
    <col min="9" max="9" width="15.00390625" style="102" customWidth="1"/>
    <col min="10" max="10" width="14.625" style="104" customWidth="1"/>
    <col min="11" max="11" width="15.125" style="99" customWidth="1"/>
    <col min="12" max="12" width="14.375" style="106" customWidth="1"/>
    <col min="13" max="13" width="9.125" style="0" customWidth="1"/>
    <col min="14" max="14" width="12.125" style="0" customWidth="1"/>
    <col min="15" max="16" width="7.375" style="71" customWidth="1"/>
    <col min="17" max="17" width="9.625" style="71" customWidth="1"/>
    <col min="18" max="18" width="9.375" style="96" customWidth="1"/>
    <col min="19" max="19" width="7.375" style="0" customWidth="1"/>
    <col min="20" max="22" width="7.375" style="71" customWidth="1"/>
    <col min="23" max="24" width="9.00390625" style="113" customWidth="1"/>
  </cols>
  <sheetData>
    <row r="1" spans="1:22" ht="29.25" customHeight="1">
      <c r="A1" s="151" t="s">
        <v>109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2" ht="21.75" customHeight="1">
      <c r="A2" s="152" t="s">
        <v>110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spans="1:24" s="65" customFormat="1" ht="31.5" customHeight="1">
      <c r="A3" s="153" t="s">
        <v>22</v>
      </c>
      <c r="B3" s="153" t="s">
        <v>83</v>
      </c>
      <c r="C3" s="140" t="s">
        <v>59</v>
      </c>
      <c r="D3" s="141"/>
      <c r="E3" s="141"/>
      <c r="F3" s="141"/>
      <c r="G3" s="142"/>
      <c r="H3" s="137" t="s">
        <v>28</v>
      </c>
      <c r="I3" s="138"/>
      <c r="J3" s="138"/>
      <c r="K3" s="138"/>
      <c r="L3" s="139"/>
      <c r="M3" s="140" t="s">
        <v>60</v>
      </c>
      <c r="N3" s="141"/>
      <c r="O3" s="141"/>
      <c r="P3" s="141"/>
      <c r="Q3" s="142"/>
      <c r="R3" s="140" t="s">
        <v>61</v>
      </c>
      <c r="S3" s="141"/>
      <c r="T3" s="141"/>
      <c r="U3" s="141"/>
      <c r="V3" s="142"/>
      <c r="W3" s="114"/>
      <c r="X3" s="114" t="s">
        <v>92</v>
      </c>
    </row>
    <row r="4" spans="1:24" s="65" customFormat="1" ht="60.75" customHeight="1">
      <c r="A4" s="154"/>
      <c r="B4" s="154"/>
      <c r="C4" s="66">
        <v>2019</v>
      </c>
      <c r="D4" s="66">
        <v>2020</v>
      </c>
      <c r="E4" s="66">
        <v>2021</v>
      </c>
      <c r="F4" s="66">
        <v>2022</v>
      </c>
      <c r="G4" s="72">
        <v>2023</v>
      </c>
      <c r="H4" s="108">
        <v>2019</v>
      </c>
      <c r="I4" s="107">
        <v>2020</v>
      </c>
      <c r="J4" s="107">
        <v>2021</v>
      </c>
      <c r="K4" s="72">
        <v>2022</v>
      </c>
      <c r="L4" s="107">
        <v>2023</v>
      </c>
      <c r="M4" s="66">
        <v>2019</v>
      </c>
      <c r="N4" s="66">
        <v>2020</v>
      </c>
      <c r="O4" s="66">
        <v>2021</v>
      </c>
      <c r="P4" s="66">
        <v>2022</v>
      </c>
      <c r="Q4" s="66">
        <v>2023</v>
      </c>
      <c r="R4" s="97">
        <v>2019</v>
      </c>
      <c r="S4" s="66">
        <v>2020</v>
      </c>
      <c r="T4" s="66">
        <v>2021</v>
      </c>
      <c r="U4" s="66">
        <v>2022</v>
      </c>
      <c r="V4" s="66">
        <v>2023</v>
      </c>
      <c r="W4" s="114">
        <v>2021</v>
      </c>
      <c r="X4" s="114">
        <v>2022</v>
      </c>
    </row>
    <row r="5" spans="1:24" ht="66" customHeight="1">
      <c r="A5" s="57">
        <v>1</v>
      </c>
      <c r="B5" s="57" t="s">
        <v>62</v>
      </c>
      <c r="C5" s="67">
        <v>497</v>
      </c>
      <c r="D5" s="56">
        <v>304</v>
      </c>
      <c r="E5" s="57">
        <v>264</v>
      </c>
      <c r="F5" s="57">
        <f>302+4</f>
        <v>306</v>
      </c>
      <c r="G5" s="73">
        <v>82</v>
      </c>
      <c r="H5" s="103">
        <v>67364.3</v>
      </c>
      <c r="I5" s="100">
        <v>49199.8</v>
      </c>
      <c r="J5" s="103">
        <v>25561.3</v>
      </c>
      <c r="K5" s="73">
        <f>23403.2+234.2+68.8+57</f>
        <v>23763.2</v>
      </c>
      <c r="L5" s="105">
        <v>8240</v>
      </c>
      <c r="M5" s="67">
        <v>150</v>
      </c>
      <c r="N5" s="56">
        <v>221</v>
      </c>
      <c r="O5" s="74" t="s">
        <v>88</v>
      </c>
      <c r="P5" s="74" t="s">
        <v>89</v>
      </c>
      <c r="Q5" s="74" t="s">
        <v>90</v>
      </c>
      <c r="R5" s="94">
        <f>C5/M5*100</f>
        <v>331.33333333333337</v>
      </c>
      <c r="S5" s="56">
        <f>D5/N5*100</f>
        <v>137.55656108597285</v>
      </c>
      <c r="T5" s="57"/>
      <c r="U5" s="57"/>
      <c r="V5" s="57"/>
      <c r="W5" s="113">
        <v>3</v>
      </c>
      <c r="X5" s="113">
        <f>302+4</f>
        <v>306</v>
      </c>
    </row>
    <row r="6" spans="1:24" ht="37.5" customHeight="1">
      <c r="A6" s="57">
        <v>2</v>
      </c>
      <c r="B6" s="57" t="s">
        <v>63</v>
      </c>
      <c r="C6" s="57">
        <v>192</v>
      </c>
      <c r="D6" s="56">
        <v>206</v>
      </c>
      <c r="E6" s="57">
        <v>122</v>
      </c>
      <c r="F6" s="57">
        <v>30</v>
      </c>
      <c r="G6" s="73">
        <v>10</v>
      </c>
      <c r="H6" s="103">
        <v>21554.5</v>
      </c>
      <c r="I6" s="100">
        <v>20309</v>
      </c>
      <c r="J6" s="103">
        <v>7159</v>
      </c>
      <c r="K6" s="73">
        <f>150.8+409.2+1141.9+855.6</f>
        <v>2557.5</v>
      </c>
      <c r="L6" s="105">
        <v>2880</v>
      </c>
      <c r="M6" s="57">
        <v>170</v>
      </c>
      <c r="N6" s="56">
        <v>255</v>
      </c>
      <c r="O6" s="57"/>
      <c r="P6" s="57"/>
      <c r="Q6" s="57"/>
      <c r="R6" s="94">
        <f aca="true" t="shared" si="0" ref="R6:R20">C6/M6*100</f>
        <v>112.94117647058823</v>
      </c>
      <c r="S6" s="56">
        <f aca="true" t="shared" si="1" ref="S6:S21">D6/N6*100</f>
        <v>80.7843137254902</v>
      </c>
      <c r="T6" s="57"/>
      <c r="U6" s="57"/>
      <c r="V6" s="57"/>
      <c r="W6" s="113">
        <v>5</v>
      </c>
      <c r="X6" s="113">
        <f>1+3</f>
        <v>4</v>
      </c>
    </row>
    <row r="7" spans="1:24" ht="37.5" customHeight="1">
      <c r="A7" s="57">
        <v>3</v>
      </c>
      <c r="B7" s="57" t="s">
        <v>64</v>
      </c>
      <c r="C7" s="57">
        <v>431</v>
      </c>
      <c r="D7" s="56">
        <v>398</v>
      </c>
      <c r="E7" s="57">
        <v>36</v>
      </c>
      <c r="F7" s="57">
        <v>3</v>
      </c>
      <c r="G7" s="73">
        <v>3</v>
      </c>
      <c r="H7" s="103">
        <v>37660.5</v>
      </c>
      <c r="I7" s="100">
        <v>38243.2</v>
      </c>
      <c r="J7" s="103">
        <v>1453.1</v>
      </c>
      <c r="K7" s="73">
        <v>787.8</v>
      </c>
      <c r="L7" s="105">
        <v>216.8</v>
      </c>
      <c r="M7" s="57">
        <v>50</v>
      </c>
      <c r="N7" s="56">
        <v>99</v>
      </c>
      <c r="O7" s="57"/>
      <c r="P7" s="57"/>
      <c r="Q7" s="57"/>
      <c r="R7" s="94">
        <f t="shared" si="0"/>
        <v>861.9999999999999</v>
      </c>
      <c r="S7" s="56">
        <f t="shared" si="1"/>
        <v>402.02020202020196</v>
      </c>
      <c r="T7" s="57"/>
      <c r="U7" s="57"/>
      <c r="V7" s="57"/>
      <c r="W7" s="113">
        <v>4</v>
      </c>
      <c r="X7" s="113">
        <v>0</v>
      </c>
    </row>
    <row r="8" spans="1:24" ht="37.5" customHeight="1">
      <c r="A8" s="57">
        <v>4</v>
      </c>
      <c r="B8" s="57" t="s">
        <v>65</v>
      </c>
      <c r="C8" s="57">
        <v>60</v>
      </c>
      <c r="D8" s="56">
        <v>5</v>
      </c>
      <c r="E8" s="57">
        <v>60</v>
      </c>
      <c r="F8" s="57">
        <v>3</v>
      </c>
      <c r="G8" s="73">
        <v>3</v>
      </c>
      <c r="H8" s="103">
        <v>7388.5</v>
      </c>
      <c r="I8" s="100">
        <v>1076</v>
      </c>
      <c r="J8" s="103">
        <v>6094.4</v>
      </c>
      <c r="K8" s="73">
        <v>270</v>
      </c>
      <c r="L8" s="105">
        <v>2098.9</v>
      </c>
      <c r="M8" s="57">
        <v>3</v>
      </c>
      <c r="N8" s="56">
        <v>2</v>
      </c>
      <c r="O8" s="57"/>
      <c r="P8" s="57"/>
      <c r="Q8" s="57"/>
      <c r="R8" s="94">
        <f t="shared" si="0"/>
        <v>2000</v>
      </c>
      <c r="S8" s="56">
        <f t="shared" si="1"/>
        <v>250</v>
      </c>
      <c r="T8" s="57"/>
      <c r="U8" s="57"/>
      <c r="V8" s="57"/>
      <c r="W8" s="113">
        <f>25+35</f>
        <v>60</v>
      </c>
      <c r="X8" s="113">
        <v>1</v>
      </c>
    </row>
    <row r="9" spans="1:24" ht="37.5" customHeight="1">
      <c r="A9" s="57">
        <v>5</v>
      </c>
      <c r="B9" s="57" t="s">
        <v>66</v>
      </c>
      <c r="C9" s="57">
        <v>28</v>
      </c>
      <c r="D9" s="56">
        <v>4</v>
      </c>
      <c r="E9" s="57">
        <v>1</v>
      </c>
      <c r="F9" s="57">
        <v>5</v>
      </c>
      <c r="G9" s="73">
        <v>4</v>
      </c>
      <c r="H9" s="103">
        <v>5783.1</v>
      </c>
      <c r="I9" s="100">
        <v>688.1</v>
      </c>
      <c r="J9" s="103">
        <v>226.8</v>
      </c>
      <c r="K9" s="73">
        <v>984</v>
      </c>
      <c r="L9" s="105">
        <v>1020.9</v>
      </c>
      <c r="M9" s="57">
        <v>100</v>
      </c>
      <c r="N9" s="56">
        <v>211</v>
      </c>
      <c r="O9" s="57"/>
      <c r="P9" s="57"/>
      <c r="Q9" s="57"/>
      <c r="R9" s="94">
        <f t="shared" si="0"/>
        <v>28.000000000000004</v>
      </c>
      <c r="S9" s="56">
        <f t="shared" si="1"/>
        <v>1.8957345971563981</v>
      </c>
      <c r="T9" s="57"/>
      <c r="U9" s="57"/>
      <c r="V9" s="57"/>
      <c r="W9" s="113">
        <v>1</v>
      </c>
      <c r="X9" s="113">
        <v>0</v>
      </c>
    </row>
    <row r="10" spans="1:24" ht="37.5" customHeight="1">
      <c r="A10" s="57">
        <v>6</v>
      </c>
      <c r="B10" s="57" t="s">
        <v>67</v>
      </c>
      <c r="C10" s="57">
        <v>14</v>
      </c>
      <c r="D10" s="56">
        <v>14</v>
      </c>
      <c r="E10" s="57">
        <v>1</v>
      </c>
      <c r="F10" s="57">
        <v>1</v>
      </c>
      <c r="G10" s="73">
        <v>1</v>
      </c>
      <c r="H10" s="103">
        <v>3014.1</v>
      </c>
      <c r="I10" s="100">
        <v>14199.2</v>
      </c>
      <c r="J10" s="103">
        <v>100</v>
      </c>
      <c r="K10" s="73">
        <v>100</v>
      </c>
      <c r="L10" s="105">
        <v>493.7</v>
      </c>
      <c r="M10" s="57">
        <v>100</v>
      </c>
      <c r="N10" s="56">
        <v>229</v>
      </c>
      <c r="O10" s="57"/>
      <c r="P10" s="57"/>
      <c r="Q10" s="57"/>
      <c r="R10" s="94">
        <f t="shared" si="0"/>
        <v>14.000000000000002</v>
      </c>
      <c r="S10" s="56">
        <f t="shared" si="1"/>
        <v>6.11353711790393</v>
      </c>
      <c r="T10" s="57"/>
      <c r="U10" s="57"/>
      <c r="V10" s="57"/>
      <c r="W10" s="113">
        <v>1</v>
      </c>
      <c r="X10" s="113">
        <v>0</v>
      </c>
    </row>
    <row r="11" spans="1:24" ht="37.5" customHeight="1">
      <c r="A11" s="57">
        <v>7</v>
      </c>
      <c r="B11" s="57" t="s">
        <v>68</v>
      </c>
      <c r="C11" s="57">
        <v>21</v>
      </c>
      <c r="D11" s="56">
        <v>58</v>
      </c>
      <c r="E11" s="57">
        <v>1</v>
      </c>
      <c r="F11" s="57">
        <v>2</v>
      </c>
      <c r="G11" s="73">
        <v>50</v>
      </c>
      <c r="H11" s="103">
        <v>4043.3</v>
      </c>
      <c r="I11" s="100">
        <v>12531.7</v>
      </c>
      <c r="J11" s="103">
        <v>524.4</v>
      </c>
      <c r="K11" s="73">
        <v>754</v>
      </c>
      <c r="L11" s="105">
        <v>7898.5</v>
      </c>
      <c r="M11" s="57">
        <v>70</v>
      </c>
      <c r="N11" s="56">
        <v>117</v>
      </c>
      <c r="O11" s="57"/>
      <c r="P11" s="57"/>
      <c r="Q11" s="57"/>
      <c r="R11" s="94">
        <f t="shared" si="0"/>
        <v>30</v>
      </c>
      <c r="S11" s="56">
        <f t="shared" si="1"/>
        <v>49.572649572649574</v>
      </c>
      <c r="T11" s="57"/>
      <c r="U11" s="57"/>
      <c r="V11" s="57"/>
      <c r="W11" s="113">
        <v>1</v>
      </c>
      <c r="X11" s="113">
        <v>0</v>
      </c>
    </row>
    <row r="12" spans="1:24" ht="37.5" customHeight="1">
      <c r="A12" s="57">
        <v>8</v>
      </c>
      <c r="B12" s="57" t="s">
        <v>69</v>
      </c>
      <c r="C12" s="57">
        <v>441</v>
      </c>
      <c r="D12" s="56">
        <v>83</v>
      </c>
      <c r="E12" s="57">
        <v>265</v>
      </c>
      <c r="F12" s="57">
        <v>198</v>
      </c>
      <c r="G12" s="73">
        <v>54</v>
      </c>
      <c r="H12" s="103">
        <v>46432.1</v>
      </c>
      <c r="I12" s="100">
        <v>6266.2</v>
      </c>
      <c r="J12" s="103">
        <v>58979.5</v>
      </c>
      <c r="K12" s="73">
        <v>5624.9</v>
      </c>
      <c r="L12" s="105">
        <v>5130</v>
      </c>
      <c r="M12" s="57">
        <v>70</v>
      </c>
      <c r="N12" s="56">
        <v>111</v>
      </c>
      <c r="O12" s="57"/>
      <c r="P12" s="57"/>
      <c r="Q12" s="57"/>
      <c r="R12" s="94">
        <f t="shared" si="0"/>
        <v>630</v>
      </c>
      <c r="S12" s="56">
        <f t="shared" si="1"/>
        <v>74.77477477477478</v>
      </c>
      <c r="T12" s="57"/>
      <c r="U12" s="57"/>
      <c r="V12" s="57"/>
      <c r="W12" s="113">
        <v>3</v>
      </c>
      <c r="X12" s="113">
        <f>132+2</f>
        <v>134</v>
      </c>
    </row>
    <row r="13" spans="1:24" ht="37.5" customHeight="1">
      <c r="A13" s="57">
        <v>9</v>
      </c>
      <c r="B13" s="57" t="s">
        <v>70</v>
      </c>
      <c r="C13" s="57">
        <v>44</v>
      </c>
      <c r="D13" s="56">
        <v>29</v>
      </c>
      <c r="E13" s="57">
        <v>2</v>
      </c>
      <c r="F13" s="57">
        <v>0</v>
      </c>
      <c r="G13" s="73">
        <v>4</v>
      </c>
      <c r="H13" s="103">
        <v>11833.2</v>
      </c>
      <c r="I13" s="100">
        <v>4684.5</v>
      </c>
      <c r="J13" s="103">
        <v>1548</v>
      </c>
      <c r="K13" s="73">
        <v>0</v>
      </c>
      <c r="L13" s="105">
        <v>247.9</v>
      </c>
      <c r="M13" s="57">
        <v>100</v>
      </c>
      <c r="N13" s="56">
        <v>191</v>
      </c>
      <c r="O13" s="57"/>
      <c r="P13" s="57"/>
      <c r="Q13" s="57"/>
      <c r="R13" s="94">
        <f t="shared" si="0"/>
        <v>44</v>
      </c>
      <c r="S13" s="56">
        <f t="shared" si="1"/>
        <v>15.18324607329843</v>
      </c>
      <c r="T13" s="57"/>
      <c r="U13" s="57"/>
      <c r="V13" s="57"/>
      <c r="W13" s="113">
        <v>2</v>
      </c>
      <c r="X13" s="113">
        <v>0</v>
      </c>
    </row>
    <row r="14" spans="1:24" ht="37.5" customHeight="1">
      <c r="A14" s="57">
        <v>10</v>
      </c>
      <c r="B14" s="57" t="s">
        <v>71</v>
      </c>
      <c r="C14" s="57">
        <v>139</v>
      </c>
      <c r="D14" s="56">
        <v>2</v>
      </c>
      <c r="E14" s="57">
        <v>70</v>
      </c>
      <c r="F14" s="57">
        <v>11</v>
      </c>
      <c r="G14" s="73">
        <v>1</v>
      </c>
      <c r="H14" s="103">
        <v>13073.2</v>
      </c>
      <c r="I14" s="100">
        <v>245.1</v>
      </c>
      <c r="J14" s="103">
        <v>6539.9</v>
      </c>
      <c r="K14" s="73">
        <v>1163</v>
      </c>
      <c r="L14" s="105">
        <v>100</v>
      </c>
      <c r="M14" s="57">
        <v>0</v>
      </c>
      <c r="N14" s="56">
        <v>1</v>
      </c>
      <c r="O14" s="57"/>
      <c r="P14" s="57"/>
      <c r="Q14" s="57"/>
      <c r="R14" s="94">
        <v>0</v>
      </c>
      <c r="S14" s="56">
        <f t="shared" si="1"/>
        <v>200</v>
      </c>
      <c r="T14" s="57"/>
      <c r="U14" s="57"/>
      <c r="V14" s="57"/>
      <c r="W14" s="113">
        <f>2+36+30</f>
        <v>68</v>
      </c>
      <c r="X14" s="113">
        <v>11</v>
      </c>
    </row>
    <row r="15" spans="1:24" ht="37.5" customHeight="1">
      <c r="A15" s="57">
        <v>11</v>
      </c>
      <c r="B15" s="57" t="s">
        <v>72</v>
      </c>
      <c r="C15" s="57">
        <v>41</v>
      </c>
      <c r="D15" s="56">
        <v>1</v>
      </c>
      <c r="E15" s="57">
        <v>4</v>
      </c>
      <c r="F15" s="57">
        <v>3</v>
      </c>
      <c r="G15" s="73">
        <v>12</v>
      </c>
      <c r="H15" s="103">
        <v>5985</v>
      </c>
      <c r="I15" s="100">
        <v>423.5</v>
      </c>
      <c r="J15" s="103">
        <v>3113</v>
      </c>
      <c r="K15" s="73">
        <v>1324</v>
      </c>
      <c r="L15" s="105">
        <v>3209.4</v>
      </c>
      <c r="M15" s="57">
        <v>70</v>
      </c>
      <c r="N15" s="56">
        <v>5</v>
      </c>
      <c r="O15" s="57"/>
      <c r="P15" s="57"/>
      <c r="Q15" s="57"/>
      <c r="R15" s="94">
        <f t="shared" si="0"/>
        <v>58.57142857142858</v>
      </c>
      <c r="S15" s="56">
        <f t="shared" si="1"/>
        <v>20</v>
      </c>
      <c r="T15" s="57"/>
      <c r="U15" s="57"/>
      <c r="V15" s="57"/>
      <c r="W15" s="113">
        <v>4</v>
      </c>
      <c r="X15" s="113">
        <v>0</v>
      </c>
    </row>
    <row r="16" spans="1:24" ht="37.5" customHeight="1">
      <c r="A16" s="57">
        <v>12</v>
      </c>
      <c r="B16" s="57" t="s">
        <v>73</v>
      </c>
      <c r="C16" s="57">
        <v>18</v>
      </c>
      <c r="D16" s="56">
        <v>3</v>
      </c>
      <c r="E16" s="57">
        <v>0</v>
      </c>
      <c r="F16" s="57">
        <v>1</v>
      </c>
      <c r="G16" s="73">
        <v>1</v>
      </c>
      <c r="H16" s="103">
        <v>5239.4</v>
      </c>
      <c r="I16" s="100">
        <v>207</v>
      </c>
      <c r="J16" s="103">
        <v>0</v>
      </c>
      <c r="K16" s="73">
        <v>354.9</v>
      </c>
      <c r="L16" s="105">
        <v>1532.7</v>
      </c>
      <c r="M16" s="57">
        <v>50</v>
      </c>
      <c r="N16" s="56">
        <v>47</v>
      </c>
      <c r="O16" s="57"/>
      <c r="P16" s="57"/>
      <c r="Q16" s="57"/>
      <c r="R16" s="94">
        <f t="shared" si="0"/>
        <v>36</v>
      </c>
      <c r="S16" s="56">
        <f t="shared" si="1"/>
        <v>6.382978723404255</v>
      </c>
      <c r="T16" s="57"/>
      <c r="U16" s="57"/>
      <c r="V16" s="57"/>
      <c r="W16" s="113">
        <v>0</v>
      </c>
      <c r="X16" s="113">
        <v>0</v>
      </c>
    </row>
    <row r="17" spans="1:24" ht="37.5" customHeight="1">
      <c r="A17" s="57">
        <v>13</v>
      </c>
      <c r="B17" s="57" t="s">
        <v>74</v>
      </c>
      <c r="C17" s="57">
        <v>17</v>
      </c>
      <c r="D17" s="56">
        <v>30</v>
      </c>
      <c r="E17" s="57">
        <v>41</v>
      </c>
      <c r="F17" s="57">
        <v>145</v>
      </c>
      <c r="G17" s="73">
        <v>11</v>
      </c>
      <c r="H17" s="103">
        <v>7629.9</v>
      </c>
      <c r="I17" s="100">
        <v>3546.8</v>
      </c>
      <c r="J17" s="103">
        <v>3120.7</v>
      </c>
      <c r="K17" s="73">
        <v>21662.4</v>
      </c>
      <c r="L17" s="105">
        <v>2680.2</v>
      </c>
      <c r="M17" s="57">
        <v>50</v>
      </c>
      <c r="N17" s="56">
        <v>62</v>
      </c>
      <c r="O17" s="57"/>
      <c r="P17" s="57"/>
      <c r="Q17" s="57"/>
      <c r="R17" s="94">
        <f t="shared" si="0"/>
        <v>34</v>
      </c>
      <c r="S17" s="56">
        <f t="shared" si="1"/>
        <v>48.38709677419355</v>
      </c>
      <c r="T17" s="57"/>
      <c r="U17" s="57"/>
      <c r="V17" s="57"/>
      <c r="W17" s="113">
        <f>1+31</f>
        <v>32</v>
      </c>
      <c r="X17" s="113">
        <v>145</v>
      </c>
    </row>
    <row r="18" spans="1:24" ht="37.5" customHeight="1">
      <c r="A18" s="57">
        <v>14</v>
      </c>
      <c r="B18" s="57" t="s">
        <v>75</v>
      </c>
      <c r="C18" s="57">
        <v>38</v>
      </c>
      <c r="D18" s="56">
        <v>4</v>
      </c>
      <c r="E18" s="57">
        <v>2</v>
      </c>
      <c r="F18" s="57">
        <v>0</v>
      </c>
      <c r="G18" s="73">
        <v>1</v>
      </c>
      <c r="H18" s="103">
        <v>5002.6</v>
      </c>
      <c r="I18" s="100">
        <v>2487</v>
      </c>
      <c r="J18" s="103">
        <v>195</v>
      </c>
      <c r="K18" s="73">
        <v>0</v>
      </c>
      <c r="L18" s="105">
        <v>129.2</v>
      </c>
      <c r="M18" s="57">
        <v>60</v>
      </c>
      <c r="N18" s="56">
        <v>83</v>
      </c>
      <c r="O18" s="57"/>
      <c r="P18" s="57"/>
      <c r="Q18" s="57"/>
      <c r="R18" s="94">
        <f t="shared" si="0"/>
        <v>63.33333333333333</v>
      </c>
      <c r="S18" s="56">
        <f t="shared" si="1"/>
        <v>4.819277108433735</v>
      </c>
      <c r="T18" s="57"/>
      <c r="U18" s="57"/>
      <c r="V18" s="57"/>
      <c r="W18" s="113">
        <v>1</v>
      </c>
      <c r="X18" s="113">
        <v>1</v>
      </c>
    </row>
    <row r="19" spans="1:24" ht="37.5" customHeight="1">
      <c r="A19" s="57">
        <v>15</v>
      </c>
      <c r="B19" s="57" t="s">
        <v>76</v>
      </c>
      <c r="C19" s="57">
        <v>20</v>
      </c>
      <c r="D19" s="56">
        <v>5</v>
      </c>
      <c r="E19" s="57">
        <v>3</v>
      </c>
      <c r="F19" s="57">
        <v>0</v>
      </c>
      <c r="G19" s="73">
        <v>0</v>
      </c>
      <c r="H19" s="103">
        <v>5354.8</v>
      </c>
      <c r="I19" s="100">
        <v>2696.5</v>
      </c>
      <c r="J19" s="103">
        <v>1396</v>
      </c>
      <c r="K19" s="73">
        <v>0</v>
      </c>
      <c r="L19" s="105">
        <v>0</v>
      </c>
      <c r="M19" s="57">
        <v>50</v>
      </c>
      <c r="N19" s="56">
        <v>47</v>
      </c>
      <c r="O19" s="57"/>
      <c r="P19" s="57"/>
      <c r="Q19" s="57"/>
      <c r="R19" s="94">
        <f t="shared" si="0"/>
        <v>40</v>
      </c>
      <c r="S19" s="56">
        <f t="shared" si="1"/>
        <v>10.638297872340425</v>
      </c>
      <c r="T19" s="57"/>
      <c r="U19" s="57"/>
      <c r="V19" s="57"/>
      <c r="W19" s="113">
        <v>3</v>
      </c>
      <c r="X19" s="113">
        <v>0</v>
      </c>
    </row>
    <row r="20" spans="1:24" ht="37.5" customHeight="1">
      <c r="A20" s="57">
        <v>16</v>
      </c>
      <c r="B20" s="57" t="s">
        <v>77</v>
      </c>
      <c r="C20" s="67">
        <v>36</v>
      </c>
      <c r="D20" s="56">
        <v>11</v>
      </c>
      <c r="E20" s="57">
        <v>5</v>
      </c>
      <c r="F20" s="57">
        <v>14</v>
      </c>
      <c r="G20" s="73">
        <v>3</v>
      </c>
      <c r="H20" s="103">
        <v>4844.5</v>
      </c>
      <c r="I20" s="100">
        <v>1547.2</v>
      </c>
      <c r="J20" s="103">
        <v>1589.7</v>
      </c>
      <c r="K20" s="98">
        <v>0</v>
      </c>
      <c r="L20" s="105">
        <v>1500</v>
      </c>
      <c r="M20" s="67">
        <v>100</v>
      </c>
      <c r="N20" s="56">
        <v>141</v>
      </c>
      <c r="O20" s="57"/>
      <c r="P20" s="57"/>
      <c r="Q20" s="57"/>
      <c r="R20" s="94">
        <f t="shared" si="0"/>
        <v>36</v>
      </c>
      <c r="S20" s="56">
        <f t="shared" si="1"/>
        <v>7.801418439716312</v>
      </c>
      <c r="T20" s="57"/>
      <c r="U20" s="57"/>
      <c r="V20" s="57"/>
      <c r="W20" s="113">
        <v>5</v>
      </c>
      <c r="X20" s="113">
        <v>14</v>
      </c>
    </row>
    <row r="21" spans="1:24" ht="37.5" customHeight="1">
      <c r="A21" s="57">
        <v>17</v>
      </c>
      <c r="B21" s="57" t="s">
        <v>78</v>
      </c>
      <c r="C21" s="57">
        <v>49</v>
      </c>
      <c r="D21" s="56">
        <v>136</v>
      </c>
      <c r="E21" s="57">
        <v>61</v>
      </c>
      <c r="F21" s="57">
        <v>218</v>
      </c>
      <c r="G21" s="73">
        <v>7</v>
      </c>
      <c r="H21" s="103">
        <v>7416.1</v>
      </c>
      <c r="I21" s="101">
        <v>1964.4</v>
      </c>
      <c r="J21" s="103">
        <v>6330</v>
      </c>
      <c r="K21" s="73">
        <f>21106.1+443.4</f>
        <v>21549.5</v>
      </c>
      <c r="L21" s="105">
        <v>4783</v>
      </c>
      <c r="M21" s="57">
        <v>7</v>
      </c>
      <c r="N21" s="56">
        <v>7</v>
      </c>
      <c r="O21" s="57"/>
      <c r="P21" s="57"/>
      <c r="Q21" s="57"/>
      <c r="R21" s="94">
        <f>C21/M21*100</f>
        <v>700</v>
      </c>
      <c r="S21" s="56">
        <f t="shared" si="1"/>
        <v>1942.8571428571427</v>
      </c>
      <c r="T21" s="57"/>
      <c r="U21" s="57"/>
      <c r="V21" s="57"/>
      <c r="W21" s="113">
        <f>23+1</f>
        <v>24</v>
      </c>
      <c r="X21" s="113">
        <f>217+1</f>
        <v>218</v>
      </c>
    </row>
    <row r="22" spans="1:24" s="70" customFormat="1" ht="37.5" customHeight="1">
      <c r="A22" s="149" t="s">
        <v>87</v>
      </c>
      <c r="B22" s="150"/>
      <c r="C22" s="91">
        <f>SUM(C5:C21)</f>
        <v>2086</v>
      </c>
      <c r="D22" s="91">
        <f aca="true" t="shared" si="2" ref="D22:N22">SUM(D5:D21)</f>
        <v>1293</v>
      </c>
      <c r="E22" s="91">
        <f t="shared" si="2"/>
        <v>938</v>
      </c>
      <c r="F22" s="91">
        <f t="shared" si="2"/>
        <v>940</v>
      </c>
      <c r="G22" s="93">
        <f t="shared" si="2"/>
        <v>247</v>
      </c>
      <c r="H22" s="92">
        <f t="shared" si="2"/>
        <v>259619.1</v>
      </c>
      <c r="I22" s="92">
        <f t="shared" si="2"/>
        <v>160315.2</v>
      </c>
      <c r="J22" s="92">
        <f t="shared" si="2"/>
        <v>123930.79999999999</v>
      </c>
      <c r="K22" s="90">
        <f t="shared" si="2"/>
        <v>80895.20000000001</v>
      </c>
      <c r="L22" s="92">
        <f t="shared" si="2"/>
        <v>42161.2</v>
      </c>
      <c r="M22" s="91">
        <f t="shared" si="2"/>
        <v>1200</v>
      </c>
      <c r="N22" s="91">
        <f t="shared" si="2"/>
        <v>1829</v>
      </c>
      <c r="O22" s="69"/>
      <c r="P22" s="69"/>
      <c r="Q22" s="69"/>
      <c r="R22" s="95">
        <f>C22/M22*100</f>
        <v>173.83333333333331</v>
      </c>
      <c r="S22" s="95">
        <f>D22/N22*100</f>
        <v>70.69436850738107</v>
      </c>
      <c r="T22" s="69"/>
      <c r="U22" s="69"/>
      <c r="V22" s="69"/>
      <c r="W22" s="115"/>
      <c r="X22" s="115"/>
    </row>
    <row r="23" spans="1:24" s="55" customFormat="1" ht="37.5" customHeight="1">
      <c r="A23" s="109" t="s">
        <v>93</v>
      </c>
      <c r="B23" s="109"/>
      <c r="C23" s="143">
        <f>C22+D22+E22+F22+G22</f>
        <v>5504</v>
      </c>
      <c r="D23" s="144"/>
      <c r="E23" s="144"/>
      <c r="F23" s="144"/>
      <c r="G23" s="145"/>
      <c r="H23" s="146">
        <f>H22+I22+J22+K22+L22</f>
        <v>666921.5</v>
      </c>
      <c r="I23" s="147"/>
      <c r="J23" s="147"/>
      <c r="K23" s="147"/>
      <c r="L23" s="148"/>
      <c r="M23" s="110"/>
      <c r="N23" s="110"/>
      <c r="O23" s="111"/>
      <c r="P23" s="111"/>
      <c r="Q23" s="111"/>
      <c r="R23" s="112"/>
      <c r="S23" s="110"/>
      <c r="T23" s="111"/>
      <c r="U23" s="111"/>
      <c r="V23" s="111"/>
      <c r="W23" s="116"/>
      <c r="X23" s="116"/>
    </row>
    <row r="24" spans="4:6" ht="15">
      <c r="D24" s="133"/>
      <c r="E24" s="133"/>
      <c r="F24" s="133"/>
    </row>
  </sheetData>
  <sheetProtection/>
  <mergeCells count="11">
    <mergeCell ref="A1:V1"/>
    <mergeCell ref="A2:V2"/>
    <mergeCell ref="A3:A4"/>
    <mergeCell ref="B3:B4"/>
    <mergeCell ref="C3:G3"/>
    <mergeCell ref="H3:L3"/>
    <mergeCell ref="M3:Q3"/>
    <mergeCell ref="R3:V3"/>
    <mergeCell ref="C23:G23"/>
    <mergeCell ref="H23:L23"/>
    <mergeCell ref="A22:B22"/>
  </mergeCells>
  <printOptions/>
  <pageMargins left="0.7" right="0.7" top="0.75" bottom="0.75" header="0.3" footer="0.3"/>
  <pageSetup horizontalDpi="600" verticalDpi="600" orientation="landscape" paperSize="9" scale="55" r:id="rId1"/>
  <colBreaks count="1" manualBreakCount="1">
    <brk id="2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2" sqref="A2:E2"/>
    </sheetView>
  </sheetViews>
  <sheetFormatPr defaultColWidth="9.00390625" defaultRowHeight="15.75"/>
  <cols>
    <col min="1" max="1" width="7.375" style="136" customWidth="1"/>
    <col min="2" max="2" width="20.375" style="0" customWidth="1"/>
    <col min="3" max="5" width="18.875" style="0" customWidth="1"/>
  </cols>
  <sheetData>
    <row r="1" spans="1:5" ht="40.5" customHeight="1">
      <c r="A1" s="156" t="s">
        <v>107</v>
      </c>
      <c r="B1" s="157"/>
      <c r="C1" s="157"/>
      <c r="D1" s="157"/>
      <c r="E1" s="157"/>
    </row>
    <row r="2" spans="1:5" ht="15">
      <c r="A2" s="158" t="s">
        <v>111</v>
      </c>
      <c r="B2" s="158"/>
      <c r="C2" s="158"/>
      <c r="D2" s="158"/>
      <c r="E2" s="158"/>
    </row>
    <row r="3" spans="1:5" ht="15">
      <c r="A3" s="153" t="s">
        <v>22</v>
      </c>
      <c r="B3" s="153" t="s">
        <v>83</v>
      </c>
      <c r="C3" s="153" t="s">
        <v>104</v>
      </c>
      <c r="D3" s="153" t="s">
        <v>105</v>
      </c>
      <c r="E3" s="153" t="s">
        <v>106</v>
      </c>
    </row>
    <row r="4" spans="1:5" ht="15">
      <c r="A4" s="154"/>
      <c r="B4" s="154"/>
      <c r="C4" s="154"/>
      <c r="D4" s="154"/>
      <c r="E4" s="154"/>
    </row>
    <row r="5" spans="1:5" ht="29.25" customHeight="1">
      <c r="A5" s="68">
        <v>1</v>
      </c>
      <c r="B5" s="57" t="s">
        <v>62</v>
      </c>
      <c r="C5" s="68">
        <v>53</v>
      </c>
      <c r="D5" s="68">
        <v>44</v>
      </c>
      <c r="E5" s="68">
        <f>C5-D5</f>
        <v>9</v>
      </c>
    </row>
    <row r="6" spans="1:5" ht="29.25" customHeight="1">
      <c r="A6" s="68">
        <v>2</v>
      </c>
      <c r="B6" s="57" t="s">
        <v>63</v>
      </c>
      <c r="C6" s="68">
        <v>52</v>
      </c>
      <c r="D6" s="68">
        <v>5</v>
      </c>
      <c r="E6" s="68">
        <f aca="true" t="shared" si="0" ref="E6:E21">C6-D6</f>
        <v>47</v>
      </c>
    </row>
    <row r="7" spans="1:5" ht="29.25" customHeight="1">
      <c r="A7" s="68">
        <v>3</v>
      </c>
      <c r="B7" s="57" t="s">
        <v>64</v>
      </c>
      <c r="C7" s="68">
        <v>8</v>
      </c>
      <c r="D7" s="68"/>
      <c r="E7" s="68">
        <f t="shared" si="0"/>
        <v>8</v>
      </c>
    </row>
    <row r="8" spans="1:5" ht="29.25" customHeight="1">
      <c r="A8" s="68">
        <v>4</v>
      </c>
      <c r="B8" s="57" t="s">
        <v>65</v>
      </c>
      <c r="C8" s="68"/>
      <c r="D8" s="68"/>
      <c r="E8" s="68">
        <f t="shared" si="0"/>
        <v>0</v>
      </c>
    </row>
    <row r="9" spans="1:5" ht="29.25" customHeight="1">
      <c r="A9" s="68">
        <v>5</v>
      </c>
      <c r="B9" s="57" t="s">
        <v>66</v>
      </c>
      <c r="C9" s="68">
        <v>128</v>
      </c>
      <c r="D9" s="68"/>
      <c r="E9" s="68">
        <f t="shared" si="0"/>
        <v>128</v>
      </c>
    </row>
    <row r="10" spans="1:5" ht="29.25" customHeight="1">
      <c r="A10" s="68">
        <v>6</v>
      </c>
      <c r="B10" s="57" t="s">
        <v>67</v>
      </c>
      <c r="C10" s="68">
        <v>19</v>
      </c>
      <c r="D10" s="68">
        <v>15</v>
      </c>
      <c r="E10" s="68">
        <f t="shared" si="0"/>
        <v>4</v>
      </c>
    </row>
    <row r="11" spans="1:5" ht="29.25" customHeight="1">
      <c r="A11" s="68">
        <v>7</v>
      </c>
      <c r="B11" s="57" t="s">
        <v>68</v>
      </c>
      <c r="C11" s="68">
        <v>51</v>
      </c>
      <c r="D11" s="68">
        <v>29</v>
      </c>
      <c r="E11" s="68">
        <f t="shared" si="0"/>
        <v>22</v>
      </c>
    </row>
    <row r="12" spans="1:5" ht="29.25" customHeight="1">
      <c r="A12" s="68">
        <v>8</v>
      </c>
      <c r="B12" s="57" t="s">
        <v>69</v>
      </c>
      <c r="C12" s="68">
        <v>22</v>
      </c>
      <c r="D12" s="68"/>
      <c r="E12" s="68">
        <f t="shared" si="0"/>
        <v>22</v>
      </c>
    </row>
    <row r="13" spans="1:5" ht="29.25" customHeight="1">
      <c r="A13" s="68">
        <v>9</v>
      </c>
      <c r="B13" s="57" t="s">
        <v>70</v>
      </c>
      <c r="C13" s="68">
        <v>64</v>
      </c>
      <c r="D13" s="68"/>
      <c r="E13" s="68">
        <f t="shared" si="0"/>
        <v>64</v>
      </c>
    </row>
    <row r="14" spans="1:5" ht="29.25" customHeight="1">
      <c r="A14" s="68">
        <v>10</v>
      </c>
      <c r="B14" s="57" t="s">
        <v>71</v>
      </c>
      <c r="C14" s="68">
        <v>1</v>
      </c>
      <c r="D14" s="68">
        <v>1</v>
      </c>
      <c r="E14" s="68">
        <f t="shared" si="0"/>
        <v>0</v>
      </c>
    </row>
    <row r="15" spans="1:5" ht="29.25" customHeight="1">
      <c r="A15" s="68">
        <v>11</v>
      </c>
      <c r="B15" s="57" t="s">
        <v>72</v>
      </c>
      <c r="C15" s="68"/>
      <c r="D15" s="68"/>
      <c r="E15" s="68">
        <f t="shared" si="0"/>
        <v>0</v>
      </c>
    </row>
    <row r="16" spans="1:5" ht="29.25" customHeight="1">
      <c r="A16" s="68">
        <v>12</v>
      </c>
      <c r="B16" s="57" t="s">
        <v>73</v>
      </c>
      <c r="C16" s="68">
        <v>21</v>
      </c>
      <c r="D16" s="68"/>
      <c r="E16" s="68">
        <f t="shared" si="0"/>
        <v>21</v>
      </c>
    </row>
    <row r="17" spans="1:5" ht="29.25" customHeight="1">
      <c r="A17" s="68">
        <v>13</v>
      </c>
      <c r="B17" s="57" t="s">
        <v>74</v>
      </c>
      <c r="C17" s="68">
        <v>88</v>
      </c>
      <c r="D17" s="68">
        <v>61</v>
      </c>
      <c r="E17" s="68">
        <f t="shared" si="0"/>
        <v>27</v>
      </c>
    </row>
    <row r="18" spans="1:5" ht="29.25" customHeight="1">
      <c r="A18" s="68">
        <v>14</v>
      </c>
      <c r="B18" s="57" t="s">
        <v>75</v>
      </c>
      <c r="C18" s="68"/>
      <c r="D18" s="68"/>
      <c r="E18" s="68">
        <f t="shared" si="0"/>
        <v>0</v>
      </c>
    </row>
    <row r="19" spans="1:5" ht="29.25" customHeight="1">
      <c r="A19" s="68">
        <v>15</v>
      </c>
      <c r="B19" s="57" t="s">
        <v>76</v>
      </c>
      <c r="C19" s="68">
        <v>19</v>
      </c>
      <c r="D19" s="68">
        <v>17</v>
      </c>
      <c r="E19" s="68">
        <f>C19-D19</f>
        <v>2</v>
      </c>
    </row>
    <row r="20" spans="1:5" ht="29.25" customHeight="1">
      <c r="A20" s="68">
        <v>16</v>
      </c>
      <c r="B20" s="57" t="s">
        <v>77</v>
      </c>
      <c r="C20" s="68">
        <v>78</v>
      </c>
      <c r="D20" s="68"/>
      <c r="E20" s="68">
        <f t="shared" si="0"/>
        <v>78</v>
      </c>
    </row>
    <row r="21" spans="1:5" ht="29.25" customHeight="1">
      <c r="A21" s="68">
        <v>17</v>
      </c>
      <c r="B21" s="57" t="s">
        <v>78</v>
      </c>
      <c r="C21" s="68"/>
      <c r="D21" s="68"/>
      <c r="E21" s="68">
        <f t="shared" si="0"/>
        <v>0</v>
      </c>
    </row>
    <row r="22" spans="1:5" ht="29.25" customHeight="1">
      <c r="A22" s="155" t="s">
        <v>87</v>
      </c>
      <c r="B22" s="155"/>
      <c r="C22" s="135">
        <f>SUM(C5:C21)</f>
        <v>604</v>
      </c>
      <c r="D22" s="135">
        <f>SUM(D5:D21)</f>
        <v>172</v>
      </c>
      <c r="E22" s="135">
        <f>SUM(E5:E21)</f>
        <v>432</v>
      </c>
    </row>
  </sheetData>
  <sheetProtection/>
  <mergeCells count="8">
    <mergeCell ref="A22:B22"/>
    <mergeCell ref="A1:E1"/>
    <mergeCell ref="A2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zoomScale="55" zoomScaleNormal="55" zoomScalePageLayoutView="0" workbookViewId="0" topLeftCell="A1">
      <pane xSplit="2" ySplit="4" topLeftCell="F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A4"/>
    </sheetView>
  </sheetViews>
  <sheetFormatPr defaultColWidth="9.00390625" defaultRowHeight="15.75"/>
  <cols>
    <col min="1" max="1" width="4.625" style="2" customWidth="1"/>
    <col min="2" max="2" width="13.125" style="3" customWidth="1"/>
    <col min="3" max="3" width="16.125" style="3" customWidth="1"/>
    <col min="4" max="4" width="10.50390625" style="3" customWidth="1"/>
    <col min="5" max="5" width="15.375" style="3" customWidth="1"/>
    <col min="6" max="6" width="10.125" style="3" customWidth="1"/>
    <col min="7" max="7" width="16.50390625" style="3" customWidth="1"/>
    <col min="8" max="8" width="10.00390625" style="3" customWidth="1"/>
    <col min="9" max="9" width="8.125" style="3" customWidth="1"/>
    <col min="10" max="10" width="8.875" style="3" customWidth="1"/>
    <col min="11" max="11" width="8.125" style="3" customWidth="1"/>
    <col min="12" max="12" width="11.125" style="3" customWidth="1"/>
    <col min="13" max="14" width="8.125" style="3" customWidth="1"/>
    <col min="15" max="15" width="12.625" style="3" customWidth="1"/>
    <col min="16" max="16" width="13.875" style="3" customWidth="1"/>
    <col min="17" max="17" width="14.50390625" style="3" customWidth="1"/>
    <col min="18" max="18" width="12.00390625" style="3" customWidth="1"/>
    <col min="19" max="19" width="13.125" style="3" customWidth="1"/>
    <col min="20" max="20" width="12.00390625" style="3" customWidth="1"/>
    <col min="21" max="21" width="8.875" style="3" customWidth="1"/>
    <col min="22" max="22" width="9.125" style="1" customWidth="1"/>
    <col min="23" max="26" width="8.125" style="4" customWidth="1"/>
    <col min="27" max="27" width="11.375" style="4" customWidth="1"/>
    <col min="28" max="28" width="11.50390625" style="1" customWidth="1"/>
    <col min="29" max="29" width="11.125" style="1" customWidth="1"/>
    <col min="30" max="16384" width="9.00390625" style="1" customWidth="1"/>
  </cols>
  <sheetData>
    <row r="1" spans="1:29" ht="21" customHeight="1">
      <c r="A1" s="170" t="s">
        <v>54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5"/>
    </row>
    <row r="2" spans="1:29" ht="29.25" customHeight="1" thickBot="1">
      <c r="A2" s="171" t="s">
        <v>112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5"/>
    </row>
    <row r="3" spans="1:29" ht="43.5" customHeight="1" thickTop="1">
      <c r="A3" s="177" t="s">
        <v>22</v>
      </c>
      <c r="B3" s="159" t="s">
        <v>23</v>
      </c>
      <c r="C3" s="161" t="s">
        <v>39</v>
      </c>
      <c r="D3" s="161"/>
      <c r="E3" s="162" t="s">
        <v>58</v>
      </c>
      <c r="F3" s="163"/>
      <c r="G3" s="161" t="s">
        <v>41</v>
      </c>
      <c r="H3" s="163"/>
      <c r="I3" s="162" t="s">
        <v>26</v>
      </c>
      <c r="J3" s="161"/>
      <c r="K3" s="161"/>
      <c r="L3" s="161"/>
      <c r="M3" s="161"/>
      <c r="N3" s="163"/>
      <c r="O3" s="162" t="s">
        <v>28</v>
      </c>
      <c r="P3" s="161"/>
      <c r="Q3" s="161"/>
      <c r="R3" s="161"/>
      <c r="S3" s="161"/>
      <c r="T3" s="163"/>
      <c r="U3" s="172" t="s">
        <v>30</v>
      </c>
      <c r="V3" s="173"/>
      <c r="W3" s="173"/>
      <c r="X3" s="173"/>
      <c r="Y3" s="173"/>
      <c r="Z3" s="174"/>
      <c r="AA3" s="175" t="s">
        <v>50</v>
      </c>
      <c r="AB3" s="164" t="s">
        <v>4</v>
      </c>
      <c r="AC3" s="6"/>
    </row>
    <row r="4" spans="1:29" ht="36.75" customHeight="1">
      <c r="A4" s="178"/>
      <c r="B4" s="160"/>
      <c r="C4" s="13" t="s">
        <v>28</v>
      </c>
      <c r="D4" s="13" t="s">
        <v>25</v>
      </c>
      <c r="E4" s="13" t="s">
        <v>28</v>
      </c>
      <c r="F4" s="13" t="s">
        <v>25</v>
      </c>
      <c r="G4" s="13" t="s">
        <v>28</v>
      </c>
      <c r="H4" s="13" t="s">
        <v>25</v>
      </c>
      <c r="I4" s="13" t="s">
        <v>57</v>
      </c>
      <c r="J4" s="13">
        <v>2019</v>
      </c>
      <c r="K4" s="13">
        <v>2020</v>
      </c>
      <c r="L4" s="13">
        <v>2021</v>
      </c>
      <c r="M4" s="13">
        <v>2022</v>
      </c>
      <c r="N4" s="13">
        <v>2023</v>
      </c>
      <c r="O4" s="13" t="s">
        <v>57</v>
      </c>
      <c r="P4" s="13">
        <v>2019</v>
      </c>
      <c r="Q4" s="13">
        <v>2020</v>
      </c>
      <c r="R4" s="13">
        <v>2021</v>
      </c>
      <c r="S4" s="13">
        <v>2022</v>
      </c>
      <c r="T4" s="13">
        <v>2023</v>
      </c>
      <c r="U4" s="13" t="s">
        <v>57</v>
      </c>
      <c r="V4" s="13">
        <v>2019</v>
      </c>
      <c r="W4" s="13">
        <v>2020</v>
      </c>
      <c r="X4" s="13">
        <v>2021</v>
      </c>
      <c r="Y4" s="13">
        <v>2022</v>
      </c>
      <c r="Z4" s="13">
        <v>2023</v>
      </c>
      <c r="AA4" s="176"/>
      <c r="AB4" s="165"/>
      <c r="AC4" s="6"/>
    </row>
    <row r="5" spans="1:30" ht="43.5" customHeight="1">
      <c r="A5" s="166" t="s">
        <v>0</v>
      </c>
      <c r="B5" s="32" t="s">
        <v>42</v>
      </c>
      <c r="C5" s="42">
        <v>689095.4999999998</v>
      </c>
      <c r="D5" s="18">
        <v>3198</v>
      </c>
      <c r="E5" s="42">
        <v>356625.7999999999</v>
      </c>
      <c r="F5" s="18">
        <v>1725</v>
      </c>
      <c r="G5" s="34">
        <v>332469.7000000004</v>
      </c>
      <c r="H5" s="18">
        <v>1473</v>
      </c>
      <c r="I5" s="18">
        <v>581</v>
      </c>
      <c r="J5" s="18">
        <v>251</v>
      </c>
      <c r="K5" s="18">
        <v>143</v>
      </c>
      <c r="L5" s="18">
        <v>30</v>
      </c>
      <c r="M5" s="18">
        <v>3</v>
      </c>
      <c r="N5" s="18"/>
      <c r="O5" s="34">
        <v>115567.49999999994</v>
      </c>
      <c r="P5" s="34">
        <v>62563.100000000006</v>
      </c>
      <c r="Q5" s="34">
        <v>21053.999999999993</v>
      </c>
      <c r="R5" s="34">
        <v>5987.099999999999</v>
      </c>
      <c r="S5" s="34">
        <v>304.9</v>
      </c>
      <c r="T5" s="34"/>
      <c r="U5" s="30">
        <f>I5*100/D5</f>
        <v>18.167604752970608</v>
      </c>
      <c r="V5" s="45">
        <f>J5*100/D5</f>
        <v>7.84865540963102</v>
      </c>
      <c r="W5" s="45">
        <f>K5*100/D5</f>
        <v>4.471544715447155</v>
      </c>
      <c r="X5" s="30">
        <f>L5*100/D5</f>
        <v>0.9380863039399625</v>
      </c>
      <c r="Y5" s="30">
        <f>M5*100/D5</f>
        <v>0.09380863039399624</v>
      </c>
      <c r="Z5" s="45">
        <f>N5*100/D5</f>
        <v>0</v>
      </c>
      <c r="AA5" s="12">
        <v>350</v>
      </c>
      <c r="AB5" s="43"/>
      <c r="AC5" s="7">
        <f>SUM(I5:N6)</f>
        <v>1658</v>
      </c>
      <c r="AD5" s="8"/>
    </row>
    <row r="6" spans="1:30" ht="43.5" customHeight="1">
      <c r="A6" s="167"/>
      <c r="B6" s="32" t="s">
        <v>43</v>
      </c>
      <c r="C6" s="42">
        <v>1017360.5000000003</v>
      </c>
      <c r="D6" s="18">
        <v>4783</v>
      </c>
      <c r="E6" s="42">
        <v>432179.59999999986</v>
      </c>
      <c r="F6" s="18">
        <v>2633</v>
      </c>
      <c r="G6" s="34">
        <v>585180.9000000005</v>
      </c>
      <c r="H6" s="18">
        <v>2150</v>
      </c>
      <c r="I6" s="18"/>
      <c r="J6" s="18">
        <v>362</v>
      </c>
      <c r="K6" s="18">
        <v>200</v>
      </c>
      <c r="L6" s="18">
        <v>70</v>
      </c>
      <c r="M6" s="18">
        <v>18</v>
      </c>
      <c r="N6" s="18"/>
      <c r="O6" s="18"/>
      <c r="P6" s="34">
        <v>95001</v>
      </c>
      <c r="Q6" s="34">
        <v>47693.09999999999</v>
      </c>
      <c r="R6" s="34">
        <v>33746.50000000001</v>
      </c>
      <c r="S6" s="34">
        <v>4347.2</v>
      </c>
      <c r="T6" s="34"/>
      <c r="U6" s="30">
        <f aca="true" t="shared" si="0" ref="U6:U19">I6*100/D6</f>
        <v>0</v>
      </c>
      <c r="V6" s="45">
        <f aca="true" t="shared" si="1" ref="V6:V22">J6*100/D6</f>
        <v>7.568471670499687</v>
      </c>
      <c r="W6" s="45">
        <f aca="true" t="shared" si="2" ref="W6:W21">K6*100/D6</f>
        <v>4.18147606104955</v>
      </c>
      <c r="X6" s="30">
        <f aca="true" t="shared" si="3" ref="X6:X22">L6*100/D6</f>
        <v>1.4635166213673427</v>
      </c>
      <c r="Y6" s="30">
        <f aca="true" t="shared" si="4" ref="Y6:Y22">M6*100/D6</f>
        <v>0.37633284549445956</v>
      </c>
      <c r="Z6" s="45">
        <f aca="true" t="shared" si="5" ref="Z6:Z22">N6*100/D6</f>
        <v>0</v>
      </c>
      <c r="AA6" s="12"/>
      <c r="AB6" s="43"/>
      <c r="AC6" s="7">
        <f>AC5</f>
        <v>1658</v>
      </c>
      <c r="AD6" s="8">
        <v>2</v>
      </c>
    </row>
    <row r="7" spans="1:30" ht="43.5" customHeight="1">
      <c r="A7" s="16" t="s">
        <v>1</v>
      </c>
      <c r="B7" s="32" t="s">
        <v>44</v>
      </c>
      <c r="C7" s="42">
        <v>668411.8000000003</v>
      </c>
      <c r="D7" s="18">
        <v>3434</v>
      </c>
      <c r="E7" s="42">
        <v>213604.30000000022</v>
      </c>
      <c r="F7" s="18">
        <v>1473</v>
      </c>
      <c r="G7" s="34">
        <v>454807.5</v>
      </c>
      <c r="H7" s="18">
        <v>1961</v>
      </c>
      <c r="I7" s="18">
        <v>76</v>
      </c>
      <c r="J7" s="18">
        <v>1007</v>
      </c>
      <c r="K7" s="18">
        <v>163</v>
      </c>
      <c r="L7" s="18">
        <v>28</v>
      </c>
      <c r="M7" s="18"/>
      <c r="N7" s="18"/>
      <c r="O7" s="18">
        <v>5156.700000000001</v>
      </c>
      <c r="P7" s="34">
        <v>244366.4</v>
      </c>
      <c r="Q7" s="34">
        <v>32780.00000000001</v>
      </c>
      <c r="R7" s="34">
        <v>7633.200000000001</v>
      </c>
      <c r="S7" s="34"/>
      <c r="T7" s="34"/>
      <c r="U7" s="30">
        <f t="shared" si="0"/>
        <v>2.21316249271986</v>
      </c>
      <c r="V7" s="45">
        <f t="shared" si="1"/>
        <v>29.324403028538146</v>
      </c>
      <c r="W7" s="45">
        <f t="shared" si="2"/>
        <v>4.746651135701805</v>
      </c>
      <c r="X7" s="30">
        <f t="shared" si="3"/>
        <v>0.81537565521258</v>
      </c>
      <c r="Y7" s="30">
        <f t="shared" si="4"/>
        <v>0</v>
      </c>
      <c r="Z7" s="45">
        <f t="shared" si="5"/>
        <v>0</v>
      </c>
      <c r="AA7" s="12">
        <v>191</v>
      </c>
      <c r="AB7" s="43"/>
      <c r="AC7" s="7">
        <f>SUM(I7:N7)</f>
        <v>1274</v>
      </c>
      <c r="AD7" s="8">
        <v>10</v>
      </c>
    </row>
    <row r="8" spans="1:30" ht="43.5" customHeight="1">
      <c r="A8" s="16" t="s">
        <v>2</v>
      </c>
      <c r="B8" s="47" t="s">
        <v>45</v>
      </c>
      <c r="C8" s="42">
        <v>1110711.5999999978</v>
      </c>
      <c r="D8" s="18">
        <v>5645</v>
      </c>
      <c r="E8" s="42">
        <v>564955.2999999975</v>
      </c>
      <c r="F8" s="18">
        <v>3681</v>
      </c>
      <c r="G8" s="34">
        <v>545756.3000000002</v>
      </c>
      <c r="H8" s="18">
        <v>1964</v>
      </c>
      <c r="I8" s="18"/>
      <c r="J8" s="18">
        <v>738</v>
      </c>
      <c r="K8" s="18">
        <v>148</v>
      </c>
      <c r="L8" s="18">
        <v>77</v>
      </c>
      <c r="M8" s="18">
        <v>29</v>
      </c>
      <c r="N8" s="18">
        <v>7</v>
      </c>
      <c r="O8" s="18"/>
      <c r="P8" s="34">
        <v>176863.99999999983</v>
      </c>
      <c r="Q8" s="34">
        <v>42638.09999999999</v>
      </c>
      <c r="R8" s="34">
        <v>22365.599999999995</v>
      </c>
      <c r="S8" s="34">
        <v>5768.4</v>
      </c>
      <c r="T8" s="34">
        <v>1901.9</v>
      </c>
      <c r="U8" s="30">
        <f t="shared" si="0"/>
        <v>0</v>
      </c>
      <c r="V8" s="45">
        <f t="shared" si="1"/>
        <v>13.073516386182462</v>
      </c>
      <c r="W8" s="45">
        <f t="shared" si="2"/>
        <v>2.6217891939769706</v>
      </c>
      <c r="X8" s="30">
        <f t="shared" si="3"/>
        <v>1.3640389725420727</v>
      </c>
      <c r="Y8" s="30">
        <f t="shared" si="4"/>
        <v>0.5137289636846767</v>
      </c>
      <c r="Z8" s="45">
        <f t="shared" si="5"/>
        <v>0.12400354295837024</v>
      </c>
      <c r="AA8" s="12">
        <v>120</v>
      </c>
      <c r="AB8" s="43"/>
      <c r="AC8" s="7">
        <f aca="true" t="shared" si="6" ref="AC8:AC22">SUM(I8:N8)</f>
        <v>999</v>
      </c>
      <c r="AD8" s="8">
        <v>8</v>
      </c>
    </row>
    <row r="9" spans="1:30" ht="43.5" customHeight="1">
      <c r="A9" s="16" t="s">
        <v>5</v>
      </c>
      <c r="B9" s="32" t="s">
        <v>46</v>
      </c>
      <c r="C9" s="42">
        <v>1136691.1999999997</v>
      </c>
      <c r="D9" s="18">
        <v>2967</v>
      </c>
      <c r="E9" s="42">
        <v>470998.5999999996</v>
      </c>
      <c r="F9" s="18">
        <v>1105</v>
      </c>
      <c r="G9" s="34">
        <v>665692.6000000002</v>
      </c>
      <c r="H9" s="18">
        <v>1862</v>
      </c>
      <c r="I9" s="18"/>
      <c r="J9" s="18">
        <v>350</v>
      </c>
      <c r="K9" s="18">
        <v>112</v>
      </c>
      <c r="L9" s="18">
        <v>7</v>
      </c>
      <c r="M9" s="18"/>
      <c r="N9" s="18">
        <v>1</v>
      </c>
      <c r="O9" s="18"/>
      <c r="P9" s="34">
        <v>103125.10000000002</v>
      </c>
      <c r="Q9" s="34">
        <v>34134.399999999994</v>
      </c>
      <c r="R9" s="34">
        <v>1793</v>
      </c>
      <c r="S9" s="34"/>
      <c r="T9" s="34">
        <v>420.9</v>
      </c>
      <c r="U9" s="30">
        <f t="shared" si="0"/>
        <v>0</v>
      </c>
      <c r="V9" s="45">
        <f t="shared" si="1"/>
        <v>11.796427367711493</v>
      </c>
      <c r="W9" s="45">
        <f t="shared" si="2"/>
        <v>3.7748567576676777</v>
      </c>
      <c r="X9" s="30">
        <f t="shared" si="3"/>
        <v>0.23592854735422986</v>
      </c>
      <c r="Y9" s="30">
        <f t="shared" si="4"/>
        <v>0</v>
      </c>
      <c r="Z9" s="45">
        <f t="shared" si="5"/>
        <v>0.03370407819346141</v>
      </c>
      <c r="AA9" s="12">
        <v>92</v>
      </c>
      <c r="AB9" s="43"/>
      <c r="AC9" s="7">
        <f t="shared" si="6"/>
        <v>470</v>
      </c>
      <c r="AD9" s="8">
        <v>16</v>
      </c>
    </row>
    <row r="10" spans="1:30" ht="43.5" customHeight="1">
      <c r="A10" s="16" t="s">
        <v>6</v>
      </c>
      <c r="B10" s="17" t="s">
        <v>14</v>
      </c>
      <c r="C10" s="42">
        <v>2261756.4999999986</v>
      </c>
      <c r="D10" s="18">
        <v>4184</v>
      </c>
      <c r="E10" s="42">
        <v>1208277.0999999975</v>
      </c>
      <c r="F10" s="18">
        <v>2122</v>
      </c>
      <c r="G10" s="34">
        <v>1053479.3999999985</v>
      </c>
      <c r="H10" s="18">
        <v>2062</v>
      </c>
      <c r="I10" s="18"/>
      <c r="J10" s="18">
        <v>332</v>
      </c>
      <c r="K10" s="18">
        <v>588</v>
      </c>
      <c r="L10" s="18">
        <v>213</v>
      </c>
      <c r="M10" s="18">
        <v>132</v>
      </c>
      <c r="N10" s="18">
        <v>23</v>
      </c>
      <c r="O10" s="18"/>
      <c r="P10" s="34">
        <v>197029.3</v>
      </c>
      <c r="Q10" s="34">
        <v>310135.2000000002</v>
      </c>
      <c r="R10" s="34">
        <v>89014.40000000002</v>
      </c>
      <c r="S10" s="34">
        <v>51434.700000000026</v>
      </c>
      <c r="T10" s="34">
        <v>8667.599999999999</v>
      </c>
      <c r="U10" s="30">
        <f t="shared" si="0"/>
        <v>0</v>
      </c>
      <c r="V10" s="45">
        <f t="shared" si="1"/>
        <v>7.934990439770554</v>
      </c>
      <c r="W10" s="45">
        <f t="shared" si="2"/>
        <v>14.053537284894837</v>
      </c>
      <c r="X10" s="30">
        <f t="shared" si="3"/>
        <v>5.090822179732314</v>
      </c>
      <c r="Y10" s="30">
        <f t="shared" si="4"/>
        <v>3.1548757170172084</v>
      </c>
      <c r="Z10" s="45">
        <f t="shared" si="5"/>
        <v>0.5497131931166348</v>
      </c>
      <c r="AA10" s="12">
        <v>270</v>
      </c>
      <c r="AB10" s="43"/>
      <c r="AC10" s="7">
        <f t="shared" si="6"/>
        <v>1288</v>
      </c>
      <c r="AD10" s="8">
        <v>4</v>
      </c>
    </row>
    <row r="11" spans="1:30" ht="43.5" customHeight="1">
      <c r="A11" s="16" t="s">
        <v>7</v>
      </c>
      <c r="B11" s="17" t="s">
        <v>12</v>
      </c>
      <c r="C11" s="42">
        <v>3055773.1999999965</v>
      </c>
      <c r="D11" s="18">
        <v>3979</v>
      </c>
      <c r="E11" s="42">
        <v>1939148.4999999986</v>
      </c>
      <c r="F11" s="18">
        <v>2241</v>
      </c>
      <c r="G11" s="34">
        <v>1116624.699999998</v>
      </c>
      <c r="H11" s="18">
        <v>1738</v>
      </c>
      <c r="I11" s="18"/>
      <c r="J11" s="18"/>
      <c r="K11" s="18">
        <v>263</v>
      </c>
      <c r="L11" s="18">
        <v>128</v>
      </c>
      <c r="M11" s="18">
        <v>54</v>
      </c>
      <c r="N11" s="18">
        <v>35</v>
      </c>
      <c r="O11" s="18"/>
      <c r="P11" s="34"/>
      <c r="Q11" s="34">
        <v>173751.59999999995</v>
      </c>
      <c r="R11" s="34">
        <v>70858.1</v>
      </c>
      <c r="S11" s="34">
        <v>31602.3</v>
      </c>
      <c r="T11" s="34">
        <v>25199</v>
      </c>
      <c r="U11" s="30">
        <f t="shared" si="0"/>
        <v>0</v>
      </c>
      <c r="V11" s="45">
        <f t="shared" si="1"/>
        <v>0</v>
      </c>
      <c r="W11" s="45">
        <f t="shared" si="2"/>
        <v>6.60970092988188</v>
      </c>
      <c r="X11" s="30">
        <f t="shared" si="3"/>
        <v>3.2168886654938427</v>
      </c>
      <c r="Y11" s="30">
        <f t="shared" si="4"/>
        <v>1.3571249057552148</v>
      </c>
      <c r="Z11" s="45">
        <f t="shared" si="5"/>
        <v>0.8796179944709726</v>
      </c>
      <c r="AA11" s="12">
        <v>124</v>
      </c>
      <c r="AB11" s="43"/>
      <c r="AC11" s="7">
        <f t="shared" si="6"/>
        <v>480</v>
      </c>
      <c r="AD11" s="8">
        <v>17</v>
      </c>
    </row>
    <row r="12" spans="1:30" ht="43.5" customHeight="1">
      <c r="A12" s="16" t="s">
        <v>8</v>
      </c>
      <c r="B12" s="17" t="s">
        <v>32</v>
      </c>
      <c r="C12" s="34">
        <v>2391096.3999999976</v>
      </c>
      <c r="D12" s="18">
        <v>4810</v>
      </c>
      <c r="E12" s="42">
        <v>1417350.6999999997</v>
      </c>
      <c r="F12" s="18">
        <v>2960</v>
      </c>
      <c r="G12" s="34">
        <v>973745.6999999979</v>
      </c>
      <c r="H12" s="18">
        <v>1850</v>
      </c>
      <c r="I12" s="18"/>
      <c r="J12" s="18"/>
      <c r="K12" s="18">
        <v>231</v>
      </c>
      <c r="L12" s="18">
        <v>136</v>
      </c>
      <c r="M12" s="18">
        <v>174</v>
      </c>
      <c r="N12" s="18">
        <v>156</v>
      </c>
      <c r="O12" s="18"/>
      <c r="P12" s="34"/>
      <c r="Q12" s="34">
        <v>104794.19999999998</v>
      </c>
      <c r="R12" s="34">
        <v>74578.39999999997</v>
      </c>
      <c r="S12" s="34">
        <v>89443.69999999998</v>
      </c>
      <c r="T12" s="34">
        <v>32639.60000000001</v>
      </c>
      <c r="U12" s="30">
        <f t="shared" si="0"/>
        <v>0</v>
      </c>
      <c r="V12" s="45">
        <f t="shared" si="1"/>
        <v>0</v>
      </c>
      <c r="W12" s="45">
        <f t="shared" si="2"/>
        <v>4.802494802494802</v>
      </c>
      <c r="X12" s="30">
        <f t="shared" si="3"/>
        <v>2.8274428274428276</v>
      </c>
      <c r="Y12" s="30">
        <f t="shared" si="4"/>
        <v>3.6174636174636174</v>
      </c>
      <c r="Z12" s="45">
        <f t="shared" si="5"/>
        <v>3.2432432432432434</v>
      </c>
      <c r="AA12" s="12">
        <v>181</v>
      </c>
      <c r="AB12" s="43"/>
      <c r="AC12" s="7">
        <f t="shared" si="6"/>
        <v>697</v>
      </c>
      <c r="AD12" s="8">
        <v>6</v>
      </c>
    </row>
    <row r="13" spans="1:30" ht="43.5" customHeight="1">
      <c r="A13" s="16" t="s">
        <v>9</v>
      </c>
      <c r="B13" s="32" t="s">
        <v>20</v>
      </c>
      <c r="C13" s="42">
        <v>1193771.2999999998</v>
      </c>
      <c r="D13" s="18">
        <v>2993</v>
      </c>
      <c r="E13" s="42">
        <v>375130.5999999999</v>
      </c>
      <c r="F13" s="18">
        <v>627</v>
      </c>
      <c r="G13" s="34">
        <v>818640.6999999997</v>
      </c>
      <c r="H13" s="18">
        <v>2366</v>
      </c>
      <c r="I13" s="18"/>
      <c r="J13" s="18"/>
      <c r="K13" s="18">
        <v>978</v>
      </c>
      <c r="L13" s="18">
        <v>479</v>
      </c>
      <c r="M13" s="18">
        <v>115</v>
      </c>
      <c r="N13" s="18">
        <v>7</v>
      </c>
      <c r="O13" s="18"/>
      <c r="P13" s="34"/>
      <c r="Q13" s="34">
        <v>320930.1999999999</v>
      </c>
      <c r="R13" s="34">
        <v>218126.6000000001</v>
      </c>
      <c r="S13" s="34">
        <v>44594.70000000001</v>
      </c>
      <c r="T13" s="34">
        <v>2242.8999999999996</v>
      </c>
      <c r="U13" s="30">
        <f t="shared" si="0"/>
        <v>0</v>
      </c>
      <c r="V13" s="45">
        <f t="shared" si="1"/>
        <v>0</v>
      </c>
      <c r="W13" s="45">
        <f t="shared" si="2"/>
        <v>32.676244570664885</v>
      </c>
      <c r="X13" s="30">
        <f t="shared" si="3"/>
        <v>16.004009355162044</v>
      </c>
      <c r="Y13" s="30">
        <f t="shared" si="4"/>
        <v>3.8422986969595723</v>
      </c>
      <c r="Z13" s="45">
        <f t="shared" si="5"/>
        <v>0.23387905111927831</v>
      </c>
      <c r="AA13" s="12">
        <v>194</v>
      </c>
      <c r="AB13" s="43"/>
      <c r="AC13" s="7">
        <f t="shared" si="6"/>
        <v>1579</v>
      </c>
      <c r="AD13" s="8">
        <v>7</v>
      </c>
    </row>
    <row r="14" spans="1:30" ht="43.5" customHeight="1">
      <c r="A14" s="16" t="s">
        <v>10</v>
      </c>
      <c r="B14" s="32" t="s">
        <v>55</v>
      </c>
      <c r="C14" s="42">
        <v>953504.1000000007</v>
      </c>
      <c r="D14" s="18">
        <v>3340</v>
      </c>
      <c r="E14" s="42">
        <v>367744.4</v>
      </c>
      <c r="F14" s="18">
        <v>1405</v>
      </c>
      <c r="G14" s="34">
        <v>585759.7000000007</v>
      </c>
      <c r="H14" s="18">
        <v>1935</v>
      </c>
      <c r="I14" s="18"/>
      <c r="J14" s="18"/>
      <c r="K14" s="18">
        <v>440</v>
      </c>
      <c r="L14" s="18">
        <v>115</v>
      </c>
      <c r="M14" s="18">
        <v>75</v>
      </c>
      <c r="N14" s="18">
        <v>194</v>
      </c>
      <c r="O14" s="18"/>
      <c r="P14" s="34"/>
      <c r="Q14" s="34">
        <v>135545.29999999996</v>
      </c>
      <c r="R14" s="34">
        <v>37773.69999999999</v>
      </c>
      <c r="S14" s="34">
        <v>15337.2</v>
      </c>
      <c r="T14" s="34">
        <v>49689.899999999994</v>
      </c>
      <c r="U14" s="30">
        <f t="shared" si="0"/>
        <v>0</v>
      </c>
      <c r="V14" s="45">
        <f t="shared" si="1"/>
        <v>0</v>
      </c>
      <c r="W14" s="45">
        <f t="shared" si="2"/>
        <v>13.173652694610778</v>
      </c>
      <c r="X14" s="30">
        <f t="shared" si="3"/>
        <v>3.44311377245509</v>
      </c>
      <c r="Y14" s="30">
        <f t="shared" si="4"/>
        <v>2.245508982035928</v>
      </c>
      <c r="Z14" s="45">
        <f t="shared" si="5"/>
        <v>5.808383233532934</v>
      </c>
      <c r="AA14" s="12">
        <v>215</v>
      </c>
      <c r="AB14" s="43"/>
      <c r="AC14" s="7">
        <f t="shared" si="6"/>
        <v>824</v>
      </c>
      <c r="AD14" s="8">
        <v>1</v>
      </c>
    </row>
    <row r="15" spans="1:30" ht="43.5" customHeight="1">
      <c r="A15" s="16" t="s">
        <v>21</v>
      </c>
      <c r="B15" s="32" t="s">
        <v>18</v>
      </c>
      <c r="C15" s="42">
        <v>1299070.2000000004</v>
      </c>
      <c r="D15" s="18">
        <v>2867</v>
      </c>
      <c r="E15" s="42">
        <v>535918.8000000002</v>
      </c>
      <c r="F15" s="18">
        <v>1211</v>
      </c>
      <c r="G15" s="34">
        <v>763151.4000000003</v>
      </c>
      <c r="H15" s="18">
        <v>1656</v>
      </c>
      <c r="I15" s="18"/>
      <c r="J15" s="18"/>
      <c r="K15" s="18">
        <v>62</v>
      </c>
      <c r="L15" s="18">
        <v>145</v>
      </c>
      <c r="M15" s="18"/>
      <c r="N15" s="18"/>
      <c r="O15" s="18"/>
      <c r="P15" s="34"/>
      <c r="Q15" s="34">
        <v>19762</v>
      </c>
      <c r="R15" s="34">
        <v>61616.899999999994</v>
      </c>
      <c r="S15" s="34"/>
      <c r="T15" s="34"/>
      <c r="U15" s="30">
        <f t="shared" si="0"/>
        <v>0</v>
      </c>
      <c r="V15" s="45">
        <f t="shared" si="1"/>
        <v>0</v>
      </c>
      <c r="W15" s="45">
        <f t="shared" si="2"/>
        <v>2.1625392396232996</v>
      </c>
      <c r="X15" s="30">
        <f t="shared" si="3"/>
        <v>5.057551447506104</v>
      </c>
      <c r="Y15" s="30">
        <f t="shared" si="4"/>
        <v>0</v>
      </c>
      <c r="Z15" s="45">
        <f t="shared" si="5"/>
        <v>0</v>
      </c>
      <c r="AA15" s="12">
        <v>34</v>
      </c>
      <c r="AB15" s="43"/>
      <c r="AC15" s="7">
        <f t="shared" si="6"/>
        <v>207</v>
      </c>
      <c r="AD15" s="8">
        <v>14</v>
      </c>
    </row>
    <row r="16" spans="1:30" ht="43.5" customHeight="1">
      <c r="A16" s="16" t="s">
        <v>34</v>
      </c>
      <c r="B16" s="32" t="s">
        <v>19</v>
      </c>
      <c r="C16" s="34">
        <v>1167736.4000000001</v>
      </c>
      <c r="D16" s="18">
        <v>3379</v>
      </c>
      <c r="E16" s="42">
        <v>791294.7000000003</v>
      </c>
      <c r="F16" s="18">
        <v>1831</v>
      </c>
      <c r="G16" s="34">
        <v>376441.7000000002</v>
      </c>
      <c r="H16" s="18">
        <v>1548</v>
      </c>
      <c r="I16" s="18"/>
      <c r="J16" s="18"/>
      <c r="K16" s="18">
        <v>670</v>
      </c>
      <c r="L16" s="18">
        <v>192</v>
      </c>
      <c r="M16" s="18"/>
      <c r="N16" s="18"/>
      <c r="O16" s="18"/>
      <c r="P16" s="34"/>
      <c r="Q16" s="34">
        <v>184530.7</v>
      </c>
      <c r="R16" s="34">
        <v>62109.09999999999</v>
      </c>
      <c r="S16" s="34"/>
      <c r="T16" s="34"/>
      <c r="U16" s="30">
        <f t="shared" si="0"/>
        <v>0</v>
      </c>
      <c r="V16" s="45">
        <f t="shared" si="1"/>
        <v>0</v>
      </c>
      <c r="W16" s="45">
        <f t="shared" si="2"/>
        <v>19.82835158330867</v>
      </c>
      <c r="X16" s="30">
        <f t="shared" si="3"/>
        <v>5.682154483575022</v>
      </c>
      <c r="Y16" s="30">
        <f t="shared" si="4"/>
        <v>0</v>
      </c>
      <c r="Z16" s="45">
        <f t="shared" si="5"/>
        <v>0</v>
      </c>
      <c r="AA16" s="12">
        <v>352</v>
      </c>
      <c r="AB16" s="43"/>
      <c r="AC16" s="7">
        <f t="shared" si="6"/>
        <v>862</v>
      </c>
      <c r="AD16" s="8">
        <v>9</v>
      </c>
    </row>
    <row r="17" spans="1:30" ht="43.5" customHeight="1">
      <c r="A17" s="16" t="s">
        <v>35</v>
      </c>
      <c r="B17" s="46" t="s">
        <v>33</v>
      </c>
      <c r="C17" s="42">
        <v>475713.1999999997</v>
      </c>
      <c r="D17" s="18">
        <v>2424</v>
      </c>
      <c r="E17" s="42">
        <v>251489.0999999999</v>
      </c>
      <c r="F17" s="18">
        <v>1114</v>
      </c>
      <c r="G17" s="34">
        <v>224224.09999999983</v>
      </c>
      <c r="H17" s="18">
        <v>1310</v>
      </c>
      <c r="I17" s="18"/>
      <c r="J17" s="18"/>
      <c r="K17" s="18">
        <v>686</v>
      </c>
      <c r="L17" s="18">
        <v>110</v>
      </c>
      <c r="M17" s="18">
        <v>228</v>
      </c>
      <c r="N17" s="18"/>
      <c r="O17" s="18"/>
      <c r="P17" s="34"/>
      <c r="Q17" s="34">
        <v>115664.50000000009</v>
      </c>
      <c r="R17" s="34">
        <v>17804.399999999998</v>
      </c>
      <c r="S17" s="34">
        <v>38438.599999999984</v>
      </c>
      <c r="T17" s="34"/>
      <c r="U17" s="30">
        <f t="shared" si="0"/>
        <v>0</v>
      </c>
      <c r="V17" s="45">
        <f t="shared" si="1"/>
        <v>0</v>
      </c>
      <c r="W17" s="45">
        <f t="shared" si="2"/>
        <v>28.300330033003302</v>
      </c>
      <c r="X17" s="30">
        <f t="shared" si="3"/>
        <v>4.537953795379538</v>
      </c>
      <c r="Y17" s="30">
        <f t="shared" si="4"/>
        <v>9.405940594059405</v>
      </c>
      <c r="Z17" s="45">
        <f t="shared" si="5"/>
        <v>0</v>
      </c>
      <c r="AA17" s="12">
        <v>143</v>
      </c>
      <c r="AB17" s="43"/>
      <c r="AC17" s="7">
        <f t="shared" si="6"/>
        <v>1024</v>
      </c>
      <c r="AD17" s="8">
        <v>15</v>
      </c>
    </row>
    <row r="18" spans="1:30" ht="43.5" customHeight="1">
      <c r="A18" s="16" t="s">
        <v>36</v>
      </c>
      <c r="B18" s="17" t="s">
        <v>16</v>
      </c>
      <c r="C18" s="42">
        <v>2607678.2</v>
      </c>
      <c r="D18" s="18">
        <v>3767</v>
      </c>
      <c r="E18" s="48">
        <v>1076177.3</v>
      </c>
      <c r="F18" s="18">
        <v>1585</v>
      </c>
      <c r="G18" s="34">
        <v>1531500.9000000025</v>
      </c>
      <c r="H18" s="18">
        <v>2182</v>
      </c>
      <c r="I18" s="18">
        <v>0</v>
      </c>
      <c r="J18" s="18">
        <v>0</v>
      </c>
      <c r="K18" s="18">
        <v>245</v>
      </c>
      <c r="L18" s="18">
        <v>248</v>
      </c>
      <c r="M18" s="18">
        <v>16</v>
      </c>
      <c r="N18" s="18">
        <v>49</v>
      </c>
      <c r="O18" s="18"/>
      <c r="P18" s="34"/>
      <c r="Q18" s="34">
        <v>119279.20000000003</v>
      </c>
      <c r="R18" s="34">
        <v>127846.00000000003</v>
      </c>
      <c r="S18" s="34">
        <v>7015.200000000001</v>
      </c>
      <c r="T18" s="34">
        <v>25814.2</v>
      </c>
      <c r="U18" s="30">
        <f t="shared" si="0"/>
        <v>0</v>
      </c>
      <c r="V18" s="45">
        <f t="shared" si="1"/>
        <v>0</v>
      </c>
      <c r="W18" s="45">
        <f t="shared" si="2"/>
        <v>6.503849216883462</v>
      </c>
      <c r="X18" s="30">
        <f t="shared" si="3"/>
        <v>6.583488186886116</v>
      </c>
      <c r="Y18" s="30">
        <f t="shared" si="4"/>
        <v>0.4247411733474914</v>
      </c>
      <c r="Z18" s="45">
        <f t="shared" si="5"/>
        <v>1.3007698433766923</v>
      </c>
      <c r="AA18" s="12">
        <v>196</v>
      </c>
      <c r="AB18" s="43"/>
      <c r="AC18" s="7">
        <f t="shared" si="6"/>
        <v>558</v>
      </c>
      <c r="AD18" s="8">
        <v>13</v>
      </c>
    </row>
    <row r="19" spans="1:30" ht="43.5" customHeight="1">
      <c r="A19" s="16" t="s">
        <v>37</v>
      </c>
      <c r="B19" s="17" t="s">
        <v>15</v>
      </c>
      <c r="C19" s="42">
        <v>3268297.3999999957</v>
      </c>
      <c r="D19" s="18">
        <v>4304</v>
      </c>
      <c r="E19" s="42">
        <v>2438264.9999999953</v>
      </c>
      <c r="F19" s="18">
        <v>2891</v>
      </c>
      <c r="G19" s="34">
        <v>830032.4000000001</v>
      </c>
      <c r="H19" s="18">
        <v>1413</v>
      </c>
      <c r="I19" s="18"/>
      <c r="J19" s="18"/>
      <c r="K19" s="18">
        <v>283</v>
      </c>
      <c r="L19" s="18">
        <v>204</v>
      </c>
      <c r="M19" s="18">
        <v>5</v>
      </c>
      <c r="N19" s="18">
        <v>5</v>
      </c>
      <c r="O19" s="18"/>
      <c r="P19" s="34"/>
      <c r="Q19" s="34">
        <v>108255</v>
      </c>
      <c r="R19" s="34">
        <v>126724.8</v>
      </c>
      <c r="S19" s="34">
        <v>2502.2</v>
      </c>
      <c r="T19" s="34">
        <v>1802.7</v>
      </c>
      <c r="U19" s="30">
        <f t="shared" si="0"/>
        <v>0</v>
      </c>
      <c r="V19" s="45">
        <f t="shared" si="1"/>
        <v>0</v>
      </c>
      <c r="W19" s="45">
        <f t="shared" si="2"/>
        <v>6.575278810408922</v>
      </c>
      <c r="X19" s="30">
        <f t="shared" si="3"/>
        <v>4.739776951672862</v>
      </c>
      <c r="Y19" s="30">
        <f t="shared" si="4"/>
        <v>0.11617100371747212</v>
      </c>
      <c r="Z19" s="45">
        <f t="shared" si="5"/>
        <v>0.11617100371747212</v>
      </c>
      <c r="AA19" s="12">
        <v>69</v>
      </c>
      <c r="AB19" s="43"/>
      <c r="AC19" s="7">
        <f t="shared" si="6"/>
        <v>497</v>
      </c>
      <c r="AD19" s="8">
        <v>12</v>
      </c>
    </row>
    <row r="20" spans="1:30" ht="43.5" customHeight="1">
      <c r="A20" s="16" t="s">
        <v>38</v>
      </c>
      <c r="B20" s="17" t="s">
        <v>11</v>
      </c>
      <c r="C20" s="42">
        <v>3915682.139999998</v>
      </c>
      <c r="D20" s="18">
        <v>5250</v>
      </c>
      <c r="E20" s="42">
        <v>2576791.399999997</v>
      </c>
      <c r="F20" s="18">
        <v>3150</v>
      </c>
      <c r="G20" s="34">
        <v>1338890.7400000005</v>
      </c>
      <c r="H20" s="18">
        <v>2100</v>
      </c>
      <c r="I20" s="18"/>
      <c r="J20" s="18"/>
      <c r="K20" s="18">
        <v>198</v>
      </c>
      <c r="L20" s="18">
        <v>74</v>
      </c>
      <c r="M20" s="18">
        <v>29</v>
      </c>
      <c r="N20" s="18">
        <v>128</v>
      </c>
      <c r="O20" s="18"/>
      <c r="P20" s="34"/>
      <c r="Q20" s="34">
        <v>56967.64000000001</v>
      </c>
      <c r="R20" s="34">
        <v>40218.30000000001</v>
      </c>
      <c r="S20" s="34">
        <v>18788.399999999998</v>
      </c>
      <c r="T20" s="34">
        <v>68335.1</v>
      </c>
      <c r="U20" s="30"/>
      <c r="V20" s="45">
        <f t="shared" si="1"/>
        <v>0</v>
      </c>
      <c r="W20" s="45">
        <f t="shared" si="2"/>
        <v>3.7714285714285714</v>
      </c>
      <c r="X20" s="30">
        <f t="shared" si="3"/>
        <v>1.4095238095238096</v>
      </c>
      <c r="Y20" s="30">
        <f t="shared" si="4"/>
        <v>0.5523809523809524</v>
      </c>
      <c r="Z20" s="45">
        <f t="shared" si="5"/>
        <v>2.4380952380952383</v>
      </c>
      <c r="AA20" s="12">
        <v>87</v>
      </c>
      <c r="AB20" s="43"/>
      <c r="AC20" s="7">
        <f t="shared" si="6"/>
        <v>429</v>
      </c>
      <c r="AD20" s="8">
        <v>5</v>
      </c>
    </row>
    <row r="21" spans="1:30" ht="43.5" customHeight="1">
      <c r="A21" s="50" t="s">
        <v>80</v>
      </c>
      <c r="B21" s="58" t="s">
        <v>72</v>
      </c>
      <c r="C21" s="59">
        <v>1959000</v>
      </c>
      <c r="D21" s="60">
        <v>1998</v>
      </c>
      <c r="E21" s="59"/>
      <c r="F21" s="60">
        <v>27</v>
      </c>
      <c r="G21" s="61">
        <f>175.4*10000</f>
        <v>1754000</v>
      </c>
      <c r="H21" s="60">
        <v>1971</v>
      </c>
      <c r="I21" s="60"/>
      <c r="J21" s="60"/>
      <c r="K21" s="60">
        <v>455</v>
      </c>
      <c r="L21" s="60">
        <v>493</v>
      </c>
      <c r="M21" s="60">
        <v>222</v>
      </c>
      <c r="N21" s="60">
        <v>320</v>
      </c>
      <c r="O21" s="60"/>
      <c r="P21" s="61"/>
      <c r="Q21" s="61"/>
      <c r="R21" s="61"/>
      <c r="S21" s="61"/>
      <c r="T21" s="61"/>
      <c r="U21" s="62"/>
      <c r="V21" s="63">
        <f t="shared" si="1"/>
        <v>0</v>
      </c>
      <c r="W21" s="63">
        <f t="shared" si="2"/>
        <v>22.772772772772772</v>
      </c>
      <c r="X21" s="62">
        <f t="shared" si="3"/>
        <v>24.674674674674673</v>
      </c>
      <c r="Y21" s="62">
        <f t="shared" si="4"/>
        <v>11.11111111111111</v>
      </c>
      <c r="Z21" s="63">
        <f t="shared" si="5"/>
        <v>16.016016016016017</v>
      </c>
      <c r="AA21" s="49">
        <v>247</v>
      </c>
      <c r="AB21" s="51"/>
      <c r="AC21" s="7">
        <f t="shared" si="6"/>
        <v>1490</v>
      </c>
      <c r="AD21" s="8">
        <v>11</v>
      </c>
    </row>
    <row r="22" spans="1:30" ht="43.5" customHeight="1">
      <c r="A22" s="50" t="s">
        <v>81</v>
      </c>
      <c r="B22" s="58" t="s">
        <v>64</v>
      </c>
      <c r="C22" s="59">
        <v>2303800</v>
      </c>
      <c r="D22" s="60">
        <v>4083</v>
      </c>
      <c r="E22" s="59">
        <f>45.5*10000</f>
        <v>455000</v>
      </c>
      <c r="F22" s="60">
        <v>1646</v>
      </c>
      <c r="G22" s="61">
        <f>184.88*10000</f>
        <v>1848800</v>
      </c>
      <c r="H22" s="60">
        <v>2437</v>
      </c>
      <c r="I22" s="60"/>
      <c r="J22" s="60"/>
      <c r="K22" s="60"/>
      <c r="L22" s="60">
        <v>967</v>
      </c>
      <c r="M22" s="60">
        <v>602</v>
      </c>
      <c r="N22" s="60">
        <v>220</v>
      </c>
      <c r="O22" s="60"/>
      <c r="P22" s="61"/>
      <c r="Q22" s="61"/>
      <c r="R22" s="61">
        <f>79.1*10000</f>
        <v>791000</v>
      </c>
      <c r="S22" s="61">
        <f>35.9*10000</f>
        <v>359000</v>
      </c>
      <c r="T22" s="61">
        <f>18*10000</f>
        <v>180000</v>
      </c>
      <c r="U22" s="62"/>
      <c r="V22" s="63">
        <f t="shared" si="1"/>
        <v>0</v>
      </c>
      <c r="W22" s="63"/>
      <c r="X22" s="62">
        <f t="shared" si="3"/>
        <v>23.683566005388194</v>
      </c>
      <c r="Y22" s="62">
        <f t="shared" si="4"/>
        <v>14.744060739652216</v>
      </c>
      <c r="Z22" s="63">
        <f t="shared" si="5"/>
        <v>5.388194954690179</v>
      </c>
      <c r="AA22" s="49">
        <v>268</v>
      </c>
      <c r="AB22" s="51"/>
      <c r="AC22" s="7">
        <f t="shared" si="6"/>
        <v>1789</v>
      </c>
      <c r="AD22" s="8">
        <v>3</v>
      </c>
    </row>
    <row r="23" spans="1:29" s="4" customFormat="1" ht="43.5" customHeight="1" thickBot="1">
      <c r="A23" s="168" t="s">
        <v>3</v>
      </c>
      <c r="B23" s="169"/>
      <c r="C23" s="35">
        <f aca="true" t="shared" si="7" ref="C23:N23">SUM(C5:C22)</f>
        <v>31475149.639999986</v>
      </c>
      <c r="D23" s="28">
        <f t="shared" si="7"/>
        <v>67405</v>
      </c>
      <c r="E23" s="35">
        <f t="shared" si="7"/>
        <v>15470951.199999986</v>
      </c>
      <c r="F23" s="28">
        <f t="shared" si="7"/>
        <v>33427</v>
      </c>
      <c r="G23" s="35">
        <f t="shared" si="7"/>
        <v>15799198.44</v>
      </c>
      <c r="H23" s="28">
        <f t="shared" si="7"/>
        <v>33978</v>
      </c>
      <c r="I23" s="28">
        <f t="shared" si="7"/>
        <v>657</v>
      </c>
      <c r="J23" s="28">
        <f t="shared" si="7"/>
        <v>3040</v>
      </c>
      <c r="K23" s="28">
        <f t="shared" si="7"/>
        <v>5865</v>
      </c>
      <c r="L23" s="28">
        <f t="shared" si="7"/>
        <v>3716</v>
      </c>
      <c r="M23" s="28">
        <f t="shared" si="7"/>
        <v>1702</v>
      </c>
      <c r="N23" s="28">
        <f t="shared" si="7"/>
        <v>1145</v>
      </c>
      <c r="O23" s="35">
        <f aca="true" t="shared" si="8" ref="O23:T23">SUM(O5:O20)</f>
        <v>120724.19999999994</v>
      </c>
      <c r="P23" s="35">
        <f t="shared" si="8"/>
        <v>878948.8999999997</v>
      </c>
      <c r="Q23" s="35">
        <f t="shared" si="8"/>
        <v>1827915.14</v>
      </c>
      <c r="R23" s="35">
        <f t="shared" si="8"/>
        <v>998196.1000000002</v>
      </c>
      <c r="S23" s="35">
        <f t="shared" si="8"/>
        <v>309577.50000000006</v>
      </c>
      <c r="T23" s="35">
        <f t="shared" si="8"/>
        <v>216713.80000000002</v>
      </c>
      <c r="U23" s="35"/>
      <c r="V23" s="23"/>
      <c r="W23" s="23"/>
      <c r="X23" s="21"/>
      <c r="Y23" s="21"/>
      <c r="Z23" s="27"/>
      <c r="AA23" s="33">
        <f>SUM(AA5:AA22)</f>
        <v>3133</v>
      </c>
      <c r="AB23" s="44"/>
      <c r="AC23" s="22">
        <f>SUM(AC6:AC22)</f>
        <v>16125</v>
      </c>
    </row>
    <row r="24" spans="8:14" ht="14.25" thickTop="1">
      <c r="H24" s="31"/>
      <c r="N24" s="31">
        <f>SUM(I23:N23)</f>
        <v>16125</v>
      </c>
    </row>
    <row r="25" spans="9:14" ht="13.5">
      <c r="I25" s="31"/>
      <c r="J25" s="31"/>
      <c r="K25" s="31"/>
      <c r="L25" s="31"/>
      <c r="M25" s="31"/>
      <c r="N25" s="31"/>
    </row>
    <row r="26" ht="13.5">
      <c r="J26" s="31"/>
    </row>
    <row r="27" spans="10:16" ht="13.5">
      <c r="J27" s="31"/>
      <c r="P27" s="64"/>
    </row>
  </sheetData>
  <sheetProtection/>
  <mergeCells count="14">
    <mergeCell ref="A23:B23"/>
    <mergeCell ref="A1:AB1"/>
    <mergeCell ref="A2:AB2"/>
    <mergeCell ref="I3:N3"/>
    <mergeCell ref="O3:T3"/>
    <mergeCell ref="U3:Z3"/>
    <mergeCell ref="AA3:AA4"/>
    <mergeCell ref="A3:A4"/>
    <mergeCell ref="B3:B4"/>
    <mergeCell ref="C3:D3"/>
    <mergeCell ref="E3:F3"/>
    <mergeCell ref="G3:H3"/>
    <mergeCell ref="AB3:AB4"/>
    <mergeCell ref="A5:A6"/>
  </mergeCells>
  <printOptions/>
  <pageMargins left="0.2" right="0.2" top="0.35" bottom="0.38" header="1.06" footer="0.38"/>
  <pageSetup fitToHeight="0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="55" zoomScaleNormal="55" zoomScalePageLayoutView="0" workbookViewId="0" topLeftCell="A1">
      <pane xSplit="2" ySplit="4" topLeftCell="D1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A4"/>
    </sheetView>
  </sheetViews>
  <sheetFormatPr defaultColWidth="9.00390625" defaultRowHeight="15.75"/>
  <cols>
    <col min="1" max="1" width="4.625" style="2" customWidth="1"/>
    <col min="2" max="2" width="13.125" style="3" customWidth="1"/>
    <col min="3" max="3" width="16.125" style="3" customWidth="1"/>
    <col min="4" max="4" width="10.125" style="3" customWidth="1"/>
    <col min="5" max="5" width="17.00390625" style="36" customWidth="1"/>
    <col min="6" max="6" width="10.125" style="3" customWidth="1"/>
    <col min="7" max="7" width="16.125" style="3" customWidth="1"/>
    <col min="8" max="8" width="9.875" style="3" customWidth="1"/>
    <col min="9" max="13" width="8.50390625" style="3" customWidth="1"/>
    <col min="14" max="14" width="13.00390625" style="3" customWidth="1"/>
    <col min="15" max="15" width="13.875" style="3" customWidth="1"/>
    <col min="16" max="16" width="10.625" style="3" customWidth="1"/>
    <col min="17" max="18" width="8.50390625" style="3" customWidth="1"/>
    <col min="19" max="19" width="8.50390625" style="1" customWidth="1"/>
    <col min="20" max="23" width="8.50390625" style="4" customWidth="1"/>
    <col min="24" max="24" width="8.125" style="4" customWidth="1"/>
    <col min="25" max="25" width="11.50390625" style="1" customWidth="1"/>
    <col min="26" max="26" width="11.125" style="1" customWidth="1"/>
    <col min="27" max="16384" width="9.00390625" style="1" customWidth="1"/>
  </cols>
  <sheetData>
    <row r="1" spans="1:26" ht="21" customHeight="1">
      <c r="A1" s="193" t="s">
        <v>31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5"/>
    </row>
    <row r="2" spans="1:26" ht="21" customHeight="1" thickBot="1">
      <c r="A2" s="194" t="s">
        <v>113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5"/>
    </row>
    <row r="3" spans="1:26" ht="43.5" customHeight="1" thickTop="1">
      <c r="A3" s="195" t="s">
        <v>22</v>
      </c>
      <c r="B3" s="197" t="s">
        <v>23</v>
      </c>
      <c r="C3" s="180" t="s">
        <v>39</v>
      </c>
      <c r="D3" s="180"/>
      <c r="E3" s="179" t="s">
        <v>91</v>
      </c>
      <c r="F3" s="181"/>
      <c r="G3" s="180" t="s">
        <v>41</v>
      </c>
      <c r="H3" s="181"/>
      <c r="I3" s="179" t="s">
        <v>26</v>
      </c>
      <c r="J3" s="180"/>
      <c r="K3" s="180"/>
      <c r="L3" s="180"/>
      <c r="M3" s="181"/>
      <c r="N3" s="179" t="s">
        <v>28</v>
      </c>
      <c r="O3" s="180"/>
      <c r="P3" s="180"/>
      <c r="Q3" s="180"/>
      <c r="R3" s="181"/>
      <c r="S3" s="182" t="s">
        <v>30</v>
      </c>
      <c r="T3" s="183"/>
      <c r="U3" s="183"/>
      <c r="V3" s="183"/>
      <c r="W3" s="184"/>
      <c r="X3" s="191" t="s">
        <v>50</v>
      </c>
      <c r="Y3" s="185" t="s">
        <v>4</v>
      </c>
      <c r="Z3" s="6"/>
    </row>
    <row r="4" spans="1:26" ht="36.75" customHeight="1">
      <c r="A4" s="196"/>
      <c r="B4" s="198"/>
      <c r="C4" s="75" t="s">
        <v>28</v>
      </c>
      <c r="D4" s="75" t="s">
        <v>25</v>
      </c>
      <c r="E4" s="76" t="s">
        <v>28</v>
      </c>
      <c r="F4" s="75" t="s">
        <v>25</v>
      </c>
      <c r="G4" s="75" t="s">
        <v>28</v>
      </c>
      <c r="H4" s="75" t="s">
        <v>25</v>
      </c>
      <c r="I4" s="75">
        <v>2019</v>
      </c>
      <c r="J4" s="75">
        <v>2020</v>
      </c>
      <c r="K4" s="75">
        <v>2021</v>
      </c>
      <c r="L4" s="75">
        <v>2022</v>
      </c>
      <c r="M4" s="75">
        <v>2023</v>
      </c>
      <c r="N4" s="75">
        <v>2019</v>
      </c>
      <c r="O4" s="75">
        <v>2020</v>
      </c>
      <c r="P4" s="75">
        <v>2021</v>
      </c>
      <c r="Q4" s="75">
        <v>2022</v>
      </c>
      <c r="R4" s="75">
        <v>2023</v>
      </c>
      <c r="S4" s="75">
        <v>2019</v>
      </c>
      <c r="T4" s="75">
        <v>2020</v>
      </c>
      <c r="U4" s="75">
        <v>2021</v>
      </c>
      <c r="V4" s="75">
        <v>2022</v>
      </c>
      <c r="W4" s="75">
        <v>2023</v>
      </c>
      <c r="X4" s="192"/>
      <c r="Y4" s="186"/>
      <c r="Z4" s="6"/>
    </row>
    <row r="5" spans="1:27" s="11" customFormat="1" ht="50.25" customHeight="1">
      <c r="A5" s="189" t="s">
        <v>0</v>
      </c>
      <c r="B5" s="77" t="s">
        <v>42</v>
      </c>
      <c r="C5" s="78">
        <v>2333479.3999999994</v>
      </c>
      <c r="D5" s="79">
        <v>8827</v>
      </c>
      <c r="E5" s="78">
        <v>1661325.5999999994</v>
      </c>
      <c r="F5" s="79">
        <v>6174</v>
      </c>
      <c r="G5" s="78">
        <v>681691.6000000001</v>
      </c>
      <c r="H5" s="79">
        <v>2717</v>
      </c>
      <c r="I5" s="79">
        <v>2653</v>
      </c>
      <c r="J5" s="79"/>
      <c r="K5" s="79"/>
      <c r="L5" s="79"/>
      <c r="M5" s="79"/>
      <c r="N5" s="78">
        <v>672153.8</v>
      </c>
      <c r="O5" s="78"/>
      <c r="P5" s="78"/>
      <c r="Q5" s="78"/>
      <c r="R5" s="78"/>
      <c r="S5" s="80">
        <f aca="true" t="shared" si="0" ref="S5:S12">I5*100/D5</f>
        <v>30.055511498810468</v>
      </c>
      <c r="T5" s="80">
        <f aca="true" t="shared" si="1" ref="T5:T12">J5*100/D5</f>
        <v>0</v>
      </c>
      <c r="U5" s="81">
        <f aca="true" t="shared" si="2" ref="U5:U12">K5*100/D5</f>
        <v>0</v>
      </c>
      <c r="V5" s="78">
        <f aca="true" t="shared" si="3" ref="V5:V12">L5*100/D5</f>
        <v>0</v>
      </c>
      <c r="W5" s="76">
        <f aca="true" t="shared" si="4" ref="W5:W12">M5*100/D5</f>
        <v>0</v>
      </c>
      <c r="X5" s="82"/>
      <c r="Y5" s="83" t="s">
        <v>52</v>
      </c>
      <c r="Z5" s="9"/>
      <c r="AA5" s="10"/>
    </row>
    <row r="6" spans="1:27" s="11" customFormat="1" ht="50.25" customHeight="1">
      <c r="A6" s="190"/>
      <c r="B6" s="77" t="s">
        <v>43</v>
      </c>
      <c r="C6" s="78">
        <v>1548966.7000000002</v>
      </c>
      <c r="D6" s="79">
        <v>6847</v>
      </c>
      <c r="E6" s="78">
        <v>1548966.7000000002</v>
      </c>
      <c r="F6" s="79">
        <v>6847</v>
      </c>
      <c r="G6" s="78">
        <v>336985.8</v>
      </c>
      <c r="H6" s="79">
        <v>905</v>
      </c>
      <c r="I6" s="79"/>
      <c r="J6" s="79"/>
      <c r="K6" s="79"/>
      <c r="L6" s="79"/>
      <c r="M6" s="79"/>
      <c r="N6" s="78"/>
      <c r="O6" s="78"/>
      <c r="P6" s="78"/>
      <c r="Q6" s="78"/>
      <c r="R6" s="78"/>
      <c r="S6" s="80">
        <f t="shared" si="0"/>
        <v>0</v>
      </c>
      <c r="T6" s="80">
        <f t="shared" si="1"/>
        <v>0</v>
      </c>
      <c r="U6" s="81">
        <f t="shared" si="2"/>
        <v>0</v>
      </c>
      <c r="V6" s="78">
        <f t="shared" si="3"/>
        <v>0</v>
      </c>
      <c r="W6" s="76">
        <f t="shared" si="4"/>
        <v>0</v>
      </c>
      <c r="X6" s="82"/>
      <c r="Y6" s="83" t="s">
        <v>52</v>
      </c>
      <c r="Z6" s="7">
        <f>SUM(I5:M6)</f>
        <v>2653</v>
      </c>
      <c r="AA6" s="8">
        <v>2</v>
      </c>
    </row>
    <row r="7" spans="1:27" ht="50.25" customHeight="1">
      <c r="A7" s="84" t="s">
        <v>1</v>
      </c>
      <c r="B7" s="77" t="s">
        <v>44</v>
      </c>
      <c r="C7" s="78">
        <v>2578315.7</v>
      </c>
      <c r="D7" s="79">
        <v>6603</v>
      </c>
      <c r="E7" s="78">
        <v>2552987.3000000003</v>
      </c>
      <c r="F7" s="79">
        <v>6537</v>
      </c>
      <c r="G7" s="78">
        <v>747884.3</v>
      </c>
      <c r="H7" s="79">
        <v>2368</v>
      </c>
      <c r="I7" s="79"/>
      <c r="J7" s="79">
        <v>54</v>
      </c>
      <c r="K7" s="79">
        <v>12</v>
      </c>
      <c r="L7" s="79"/>
      <c r="M7" s="79"/>
      <c r="N7" s="78"/>
      <c r="O7" s="78">
        <v>19691</v>
      </c>
      <c r="P7" s="78">
        <v>5637.4</v>
      </c>
      <c r="Q7" s="78"/>
      <c r="R7" s="78"/>
      <c r="S7" s="80">
        <f t="shared" si="0"/>
        <v>0</v>
      </c>
      <c r="T7" s="80">
        <f t="shared" si="1"/>
        <v>0.817810086324398</v>
      </c>
      <c r="U7" s="81">
        <f t="shared" si="2"/>
        <v>0.18173557473875512</v>
      </c>
      <c r="V7" s="78">
        <f t="shared" si="3"/>
        <v>0</v>
      </c>
      <c r="W7" s="76">
        <f t="shared" si="4"/>
        <v>0</v>
      </c>
      <c r="X7" s="82"/>
      <c r="Y7" s="83" t="s">
        <v>52</v>
      </c>
      <c r="Z7" s="7">
        <f>SUM(I7:M7)</f>
        <v>66</v>
      </c>
      <c r="AA7" s="8">
        <v>10</v>
      </c>
    </row>
    <row r="8" spans="1:27" ht="50.25" customHeight="1">
      <c r="A8" s="84" t="s">
        <v>2</v>
      </c>
      <c r="B8" s="77" t="s">
        <v>45</v>
      </c>
      <c r="C8" s="78">
        <v>2435798.5999999996</v>
      </c>
      <c r="D8" s="79">
        <v>6159</v>
      </c>
      <c r="E8" s="78">
        <v>2435798.5999999996</v>
      </c>
      <c r="F8" s="79">
        <v>6159</v>
      </c>
      <c r="G8" s="78">
        <v>342000.8</v>
      </c>
      <c r="H8" s="79">
        <v>950</v>
      </c>
      <c r="I8" s="79"/>
      <c r="J8" s="79"/>
      <c r="K8" s="79"/>
      <c r="L8" s="79"/>
      <c r="M8" s="79"/>
      <c r="N8" s="78"/>
      <c r="O8" s="78"/>
      <c r="P8" s="78"/>
      <c r="Q8" s="78"/>
      <c r="R8" s="78"/>
      <c r="S8" s="80">
        <f t="shared" si="0"/>
        <v>0</v>
      </c>
      <c r="T8" s="80">
        <f t="shared" si="1"/>
        <v>0</v>
      </c>
      <c r="U8" s="81">
        <f t="shared" si="2"/>
        <v>0</v>
      </c>
      <c r="V8" s="78">
        <f t="shared" si="3"/>
        <v>0</v>
      </c>
      <c r="W8" s="76">
        <f t="shared" si="4"/>
        <v>0</v>
      </c>
      <c r="X8" s="82"/>
      <c r="Y8" s="83" t="s">
        <v>52</v>
      </c>
      <c r="Z8" s="7">
        <f aca="true" t="shared" si="5" ref="Z8:Z20">SUM(I8:M8)</f>
        <v>0</v>
      </c>
      <c r="AA8" s="8">
        <v>8</v>
      </c>
    </row>
    <row r="9" spans="1:27" ht="50.25" customHeight="1">
      <c r="A9" s="84" t="s">
        <v>5</v>
      </c>
      <c r="B9" s="77" t="s">
        <v>46</v>
      </c>
      <c r="C9" s="78">
        <v>3414594.1</v>
      </c>
      <c r="D9" s="79">
        <v>10232</v>
      </c>
      <c r="E9" s="78">
        <v>3395847.7</v>
      </c>
      <c r="F9" s="79">
        <v>10131</v>
      </c>
      <c r="G9" s="78">
        <v>892103.9</v>
      </c>
      <c r="H9" s="79">
        <v>2640</v>
      </c>
      <c r="I9" s="79"/>
      <c r="J9" s="79">
        <v>101</v>
      </c>
      <c r="K9" s="79"/>
      <c r="L9" s="79"/>
      <c r="M9" s="79"/>
      <c r="N9" s="78"/>
      <c r="O9" s="78">
        <v>18746.4</v>
      </c>
      <c r="P9" s="78"/>
      <c r="Q9" s="78"/>
      <c r="R9" s="78"/>
      <c r="S9" s="80">
        <f t="shared" si="0"/>
        <v>0</v>
      </c>
      <c r="T9" s="80">
        <f t="shared" si="1"/>
        <v>0.9870992963252541</v>
      </c>
      <c r="U9" s="81">
        <f t="shared" si="2"/>
        <v>0</v>
      </c>
      <c r="V9" s="78">
        <f t="shared" si="3"/>
        <v>0</v>
      </c>
      <c r="W9" s="76">
        <f t="shared" si="4"/>
        <v>0</v>
      </c>
      <c r="X9" s="82">
        <v>65</v>
      </c>
      <c r="Y9" s="83" t="s">
        <v>52</v>
      </c>
      <c r="Z9" s="7">
        <f t="shared" si="5"/>
        <v>101</v>
      </c>
      <c r="AA9" s="8">
        <v>16</v>
      </c>
    </row>
    <row r="10" spans="1:27" ht="42.75" customHeight="1">
      <c r="A10" s="84" t="s">
        <v>6</v>
      </c>
      <c r="B10" s="46" t="s">
        <v>14</v>
      </c>
      <c r="C10" s="78">
        <v>3458440.0999999978</v>
      </c>
      <c r="D10" s="79">
        <v>9458.944444444445</v>
      </c>
      <c r="E10" s="78"/>
      <c r="F10" s="79"/>
      <c r="G10" s="78">
        <v>1173232.4000000001</v>
      </c>
      <c r="H10" s="79">
        <v>2884</v>
      </c>
      <c r="I10" s="79">
        <v>194</v>
      </c>
      <c r="J10" s="79">
        <v>164</v>
      </c>
      <c r="K10" s="79"/>
      <c r="L10" s="79"/>
      <c r="M10" s="79"/>
      <c r="N10" s="78">
        <v>151498.6</v>
      </c>
      <c r="O10" s="78">
        <v>90621.2</v>
      </c>
      <c r="P10" s="78"/>
      <c r="Q10" s="78"/>
      <c r="R10" s="78"/>
      <c r="S10" s="80">
        <f t="shared" si="0"/>
        <v>2.050968806714397</v>
      </c>
      <c r="T10" s="80">
        <f t="shared" si="1"/>
        <v>1.733808681964748</v>
      </c>
      <c r="U10" s="81">
        <f t="shared" si="2"/>
        <v>0</v>
      </c>
      <c r="V10" s="78">
        <f t="shared" si="3"/>
        <v>0</v>
      </c>
      <c r="W10" s="76">
        <f t="shared" si="4"/>
        <v>0</v>
      </c>
      <c r="X10" s="82"/>
      <c r="Y10" s="83"/>
      <c r="Z10" s="7">
        <f t="shared" si="5"/>
        <v>358</v>
      </c>
      <c r="AA10" s="8">
        <v>4</v>
      </c>
    </row>
    <row r="11" spans="1:27" ht="42.75" customHeight="1">
      <c r="A11" s="84" t="s">
        <v>7</v>
      </c>
      <c r="B11" s="46" t="s">
        <v>12</v>
      </c>
      <c r="C11" s="78">
        <v>2723979.599999995</v>
      </c>
      <c r="D11" s="79">
        <v>6365.611111111111</v>
      </c>
      <c r="E11" s="78"/>
      <c r="F11" s="79"/>
      <c r="G11" s="78">
        <v>567242.6</v>
      </c>
      <c r="H11" s="79">
        <v>1795</v>
      </c>
      <c r="I11" s="79"/>
      <c r="J11" s="79"/>
      <c r="K11" s="79"/>
      <c r="L11" s="79"/>
      <c r="M11" s="79"/>
      <c r="N11" s="78"/>
      <c r="O11" s="78"/>
      <c r="P11" s="78"/>
      <c r="Q11" s="78"/>
      <c r="R11" s="78"/>
      <c r="S11" s="80">
        <f t="shared" si="0"/>
        <v>0</v>
      </c>
      <c r="T11" s="80">
        <f t="shared" si="1"/>
        <v>0</v>
      </c>
      <c r="U11" s="81">
        <f t="shared" si="2"/>
        <v>0</v>
      </c>
      <c r="V11" s="78">
        <f t="shared" si="3"/>
        <v>0</v>
      </c>
      <c r="W11" s="76">
        <f t="shared" si="4"/>
        <v>0</v>
      </c>
      <c r="X11" s="82"/>
      <c r="Y11" s="83"/>
      <c r="Z11" s="7">
        <f t="shared" si="5"/>
        <v>0</v>
      </c>
      <c r="AA11" s="8">
        <v>17</v>
      </c>
    </row>
    <row r="12" spans="1:27" ht="42.75" customHeight="1">
      <c r="A12" s="84" t="s">
        <v>8</v>
      </c>
      <c r="B12" s="46" t="s">
        <v>32</v>
      </c>
      <c r="C12" s="78">
        <v>4428628.200000003</v>
      </c>
      <c r="D12" s="79">
        <v>12842.833333333334</v>
      </c>
      <c r="E12" s="78"/>
      <c r="F12" s="79"/>
      <c r="G12" s="78">
        <v>604189</v>
      </c>
      <c r="H12" s="79">
        <v>1810</v>
      </c>
      <c r="I12" s="79"/>
      <c r="J12" s="79"/>
      <c r="K12" s="79"/>
      <c r="L12" s="79"/>
      <c r="M12" s="79"/>
      <c r="N12" s="78"/>
      <c r="O12" s="78"/>
      <c r="P12" s="78"/>
      <c r="Q12" s="78"/>
      <c r="R12" s="78"/>
      <c r="S12" s="80">
        <f t="shared" si="0"/>
        <v>0</v>
      </c>
      <c r="T12" s="80">
        <f t="shared" si="1"/>
        <v>0</v>
      </c>
      <c r="U12" s="81">
        <f t="shared" si="2"/>
        <v>0</v>
      </c>
      <c r="V12" s="78">
        <f t="shared" si="3"/>
        <v>0</v>
      </c>
      <c r="W12" s="76">
        <f t="shared" si="4"/>
        <v>0</v>
      </c>
      <c r="X12" s="82"/>
      <c r="Y12" s="83"/>
      <c r="Z12" s="7">
        <f t="shared" si="5"/>
        <v>0</v>
      </c>
      <c r="AA12" s="8">
        <v>6</v>
      </c>
    </row>
    <row r="13" spans="1:27" s="11" customFormat="1" ht="42.75" customHeight="1">
      <c r="A13" s="84" t="s">
        <v>9</v>
      </c>
      <c r="B13" s="77" t="s">
        <v>51</v>
      </c>
      <c r="C13" s="78"/>
      <c r="D13" s="79"/>
      <c r="E13" s="78"/>
      <c r="F13" s="79"/>
      <c r="G13" s="78"/>
      <c r="H13" s="79"/>
      <c r="I13" s="79"/>
      <c r="J13" s="79"/>
      <c r="K13" s="79"/>
      <c r="L13" s="79"/>
      <c r="M13" s="79"/>
      <c r="N13" s="78"/>
      <c r="O13" s="78"/>
      <c r="P13" s="78"/>
      <c r="Q13" s="78"/>
      <c r="R13" s="78"/>
      <c r="S13" s="80"/>
      <c r="T13" s="80"/>
      <c r="U13" s="81"/>
      <c r="V13" s="78"/>
      <c r="W13" s="76"/>
      <c r="X13" s="82"/>
      <c r="Y13" s="83" t="s">
        <v>40</v>
      </c>
      <c r="Z13" s="7">
        <f t="shared" si="5"/>
        <v>0</v>
      </c>
      <c r="AA13" s="8">
        <v>7</v>
      </c>
    </row>
    <row r="14" spans="1:27" s="11" customFormat="1" ht="55.5">
      <c r="A14" s="84" t="s">
        <v>10</v>
      </c>
      <c r="B14" s="77" t="s">
        <v>47</v>
      </c>
      <c r="C14" s="78"/>
      <c r="D14" s="79"/>
      <c r="E14" s="78"/>
      <c r="F14" s="79"/>
      <c r="G14" s="78"/>
      <c r="H14" s="79"/>
      <c r="I14" s="79"/>
      <c r="J14" s="79"/>
      <c r="K14" s="79"/>
      <c r="L14" s="79"/>
      <c r="M14" s="79"/>
      <c r="N14" s="78"/>
      <c r="O14" s="78"/>
      <c r="P14" s="78"/>
      <c r="Q14" s="78"/>
      <c r="R14" s="78"/>
      <c r="S14" s="80"/>
      <c r="T14" s="80"/>
      <c r="U14" s="81"/>
      <c r="V14" s="78"/>
      <c r="W14" s="76"/>
      <c r="X14" s="82"/>
      <c r="Y14" s="83" t="s">
        <v>40</v>
      </c>
      <c r="Z14" s="7">
        <f t="shared" si="5"/>
        <v>0</v>
      </c>
      <c r="AA14" s="8">
        <v>1</v>
      </c>
    </row>
    <row r="15" spans="1:27" s="11" customFormat="1" ht="45" customHeight="1">
      <c r="A15" s="84" t="s">
        <v>21</v>
      </c>
      <c r="B15" s="77" t="s">
        <v>48</v>
      </c>
      <c r="C15" s="78"/>
      <c r="D15" s="79"/>
      <c r="E15" s="78"/>
      <c r="F15" s="79"/>
      <c r="G15" s="78"/>
      <c r="H15" s="79"/>
      <c r="I15" s="79"/>
      <c r="J15" s="79"/>
      <c r="K15" s="79"/>
      <c r="L15" s="79"/>
      <c r="M15" s="79"/>
      <c r="N15" s="78"/>
      <c r="O15" s="78"/>
      <c r="P15" s="78"/>
      <c r="Q15" s="78"/>
      <c r="R15" s="78"/>
      <c r="S15" s="80"/>
      <c r="T15" s="80"/>
      <c r="U15" s="81"/>
      <c r="V15" s="78"/>
      <c r="W15" s="76"/>
      <c r="X15" s="82"/>
      <c r="Y15" s="83" t="s">
        <v>40</v>
      </c>
      <c r="Z15" s="7">
        <f t="shared" si="5"/>
        <v>0</v>
      </c>
      <c r="AA15" s="8">
        <v>14</v>
      </c>
    </row>
    <row r="16" spans="1:27" s="11" customFormat="1" ht="45" customHeight="1">
      <c r="A16" s="84" t="s">
        <v>34</v>
      </c>
      <c r="B16" s="77" t="s">
        <v>49</v>
      </c>
      <c r="C16" s="78"/>
      <c r="D16" s="79"/>
      <c r="E16" s="78"/>
      <c r="F16" s="79"/>
      <c r="G16" s="78"/>
      <c r="H16" s="79"/>
      <c r="I16" s="79"/>
      <c r="J16" s="79"/>
      <c r="K16" s="79"/>
      <c r="L16" s="79"/>
      <c r="M16" s="79"/>
      <c r="N16" s="78"/>
      <c r="O16" s="78"/>
      <c r="P16" s="78"/>
      <c r="Q16" s="78"/>
      <c r="R16" s="78"/>
      <c r="S16" s="80"/>
      <c r="T16" s="80"/>
      <c r="U16" s="81"/>
      <c r="V16" s="78"/>
      <c r="W16" s="76"/>
      <c r="X16" s="82"/>
      <c r="Y16" s="83" t="s">
        <v>40</v>
      </c>
      <c r="Z16" s="7">
        <f t="shared" si="5"/>
        <v>0</v>
      </c>
      <c r="AA16" s="8">
        <v>9</v>
      </c>
    </row>
    <row r="17" spans="1:27" ht="45" customHeight="1">
      <c r="A17" s="84" t="s">
        <v>35</v>
      </c>
      <c r="B17" s="46" t="s">
        <v>33</v>
      </c>
      <c r="C17" s="78">
        <v>1219752.6849999975</v>
      </c>
      <c r="D17" s="79">
        <v>2589.5</v>
      </c>
      <c r="E17" s="78"/>
      <c r="F17" s="79"/>
      <c r="G17" s="78">
        <v>702164.5</v>
      </c>
      <c r="H17" s="79">
        <v>1503</v>
      </c>
      <c r="I17" s="79"/>
      <c r="J17" s="79"/>
      <c r="K17" s="79"/>
      <c r="L17" s="79"/>
      <c r="M17" s="79"/>
      <c r="N17" s="78"/>
      <c r="O17" s="78"/>
      <c r="P17" s="78"/>
      <c r="Q17" s="78"/>
      <c r="R17" s="78"/>
      <c r="S17" s="80">
        <f>I17*100/D17</f>
        <v>0</v>
      </c>
      <c r="T17" s="80">
        <f>J17*100/D17</f>
        <v>0</v>
      </c>
      <c r="U17" s="81">
        <f>K17*100/D17</f>
        <v>0</v>
      </c>
      <c r="V17" s="78">
        <f>L17*100/D17</f>
        <v>0</v>
      </c>
      <c r="W17" s="76">
        <f>M17*100/D17</f>
        <v>0</v>
      </c>
      <c r="X17" s="82"/>
      <c r="Y17" s="83" t="s">
        <v>53</v>
      </c>
      <c r="Z17" s="7">
        <f t="shared" si="5"/>
        <v>0</v>
      </c>
      <c r="AA17" s="8">
        <v>15</v>
      </c>
    </row>
    <row r="18" spans="1:27" ht="45" customHeight="1">
      <c r="A18" s="84" t="s">
        <v>36</v>
      </c>
      <c r="B18" s="46" t="s">
        <v>16</v>
      </c>
      <c r="C18" s="78">
        <v>3969280.3999999985</v>
      </c>
      <c r="D18" s="79">
        <v>14711.222222222223</v>
      </c>
      <c r="E18" s="78"/>
      <c r="F18" s="79"/>
      <c r="G18" s="78">
        <v>1423256.2</v>
      </c>
      <c r="H18" s="79">
        <v>5521</v>
      </c>
      <c r="I18" s="79"/>
      <c r="J18" s="79"/>
      <c r="K18" s="79"/>
      <c r="L18" s="79"/>
      <c r="M18" s="79"/>
      <c r="N18" s="78"/>
      <c r="O18" s="78"/>
      <c r="P18" s="78"/>
      <c r="Q18" s="78"/>
      <c r="R18" s="78"/>
      <c r="S18" s="80">
        <f>I18*100/D18</f>
        <v>0</v>
      </c>
      <c r="T18" s="80">
        <f>J18*100/D18</f>
        <v>0</v>
      </c>
      <c r="U18" s="81">
        <f>K18*100/D18</f>
        <v>0</v>
      </c>
      <c r="V18" s="78">
        <f>L18*100/D18</f>
        <v>0</v>
      </c>
      <c r="W18" s="76">
        <f>M18*100/D18</f>
        <v>0</v>
      </c>
      <c r="X18" s="82"/>
      <c r="Y18" s="83" t="s">
        <v>53</v>
      </c>
      <c r="Z18" s="7">
        <f t="shared" si="5"/>
        <v>0</v>
      </c>
      <c r="AA18" s="8">
        <v>13</v>
      </c>
    </row>
    <row r="19" spans="1:27" ht="45" customHeight="1">
      <c r="A19" s="84" t="s">
        <v>37</v>
      </c>
      <c r="B19" s="46" t="s">
        <v>15</v>
      </c>
      <c r="C19" s="78">
        <v>4977153.1999999955</v>
      </c>
      <c r="D19" s="79">
        <v>20213.222222222223</v>
      </c>
      <c r="E19" s="78"/>
      <c r="F19" s="79"/>
      <c r="G19" s="78">
        <v>750322.2000000002</v>
      </c>
      <c r="H19" s="79">
        <v>2879</v>
      </c>
      <c r="I19" s="79"/>
      <c r="J19" s="79"/>
      <c r="K19" s="79"/>
      <c r="L19" s="79"/>
      <c r="M19" s="79"/>
      <c r="N19" s="78"/>
      <c r="O19" s="78"/>
      <c r="P19" s="78"/>
      <c r="Q19" s="78"/>
      <c r="R19" s="78"/>
      <c r="S19" s="80">
        <f>I19*100/D19</f>
        <v>0</v>
      </c>
      <c r="T19" s="80">
        <f>J19*100/D19</f>
        <v>0</v>
      </c>
      <c r="U19" s="81">
        <f>K19*100/D19</f>
        <v>0</v>
      </c>
      <c r="V19" s="78">
        <f>L19*100/D19</f>
        <v>0</v>
      </c>
      <c r="W19" s="76">
        <f>M19*100/D19</f>
        <v>0</v>
      </c>
      <c r="X19" s="82"/>
      <c r="Y19" s="83" t="s">
        <v>53</v>
      </c>
      <c r="Z19" s="7">
        <f t="shared" si="5"/>
        <v>0</v>
      </c>
      <c r="AA19" s="8">
        <v>12</v>
      </c>
    </row>
    <row r="20" spans="1:27" ht="45" customHeight="1">
      <c r="A20" s="84" t="s">
        <v>38</v>
      </c>
      <c r="B20" s="46" t="s">
        <v>11</v>
      </c>
      <c r="C20" s="78">
        <v>5865542.299999999</v>
      </c>
      <c r="D20" s="79">
        <v>13496.777777777777</v>
      </c>
      <c r="E20" s="78"/>
      <c r="F20" s="79"/>
      <c r="G20" s="78">
        <v>1411209.6</v>
      </c>
      <c r="H20" s="79">
        <v>3075</v>
      </c>
      <c r="I20" s="79"/>
      <c r="J20" s="79"/>
      <c r="K20" s="79"/>
      <c r="L20" s="79"/>
      <c r="M20" s="79"/>
      <c r="N20" s="78"/>
      <c r="O20" s="78"/>
      <c r="P20" s="78"/>
      <c r="Q20" s="78"/>
      <c r="R20" s="78"/>
      <c r="S20" s="80"/>
      <c r="T20" s="80">
        <f>J20*100/D20</f>
        <v>0</v>
      </c>
      <c r="U20" s="81">
        <f>K20*100/D20</f>
        <v>0</v>
      </c>
      <c r="V20" s="78">
        <f>L20*100/D20</f>
        <v>0</v>
      </c>
      <c r="W20" s="76">
        <f>M20*100/D20</f>
        <v>0</v>
      </c>
      <c r="X20" s="82"/>
      <c r="Y20" s="83" t="s">
        <v>53</v>
      </c>
      <c r="Z20" s="7">
        <f t="shared" si="5"/>
        <v>0</v>
      </c>
      <c r="AA20" s="8">
        <v>5</v>
      </c>
    </row>
    <row r="21" spans="1:27" s="4" customFormat="1" ht="45" customHeight="1" thickBot="1">
      <c r="A21" s="187" t="s">
        <v>3</v>
      </c>
      <c r="B21" s="188"/>
      <c r="C21" s="85">
        <f>SUM(C5:C20)</f>
        <v>38953930.984999985</v>
      </c>
      <c r="D21" s="86">
        <f>SUM(D5:D20)</f>
        <v>118346.11111111111</v>
      </c>
      <c r="E21" s="85">
        <f>SUM(E5:E20)</f>
        <v>11594925.899999999</v>
      </c>
      <c r="F21" s="86">
        <f>SUM(F5:F20)</f>
        <v>35848</v>
      </c>
      <c r="G21" s="85">
        <f>SUM(G5:G20)</f>
        <v>9632282.9</v>
      </c>
      <c r="H21" s="86">
        <f aca="true" t="shared" si="6" ref="H21:R21">SUM(H5:H20)</f>
        <v>29047</v>
      </c>
      <c r="I21" s="86">
        <f>SUM(I5:I20)</f>
        <v>2847</v>
      </c>
      <c r="J21" s="86">
        <f t="shared" si="6"/>
        <v>319</v>
      </c>
      <c r="K21" s="86">
        <f t="shared" si="6"/>
        <v>12</v>
      </c>
      <c r="L21" s="86">
        <f t="shared" si="6"/>
        <v>0</v>
      </c>
      <c r="M21" s="86">
        <f t="shared" si="6"/>
        <v>0</v>
      </c>
      <c r="N21" s="85">
        <f t="shared" si="6"/>
        <v>823652.4</v>
      </c>
      <c r="O21" s="85">
        <f t="shared" si="6"/>
        <v>129058.6</v>
      </c>
      <c r="P21" s="85">
        <f t="shared" si="6"/>
        <v>5637.4</v>
      </c>
      <c r="Q21" s="85">
        <f t="shared" si="6"/>
        <v>0</v>
      </c>
      <c r="R21" s="85">
        <f t="shared" si="6"/>
        <v>0</v>
      </c>
      <c r="S21" s="87"/>
      <c r="T21" s="87"/>
      <c r="U21" s="86"/>
      <c r="V21" s="86"/>
      <c r="W21" s="87">
        <f>SUM(W5:W20)</f>
        <v>0</v>
      </c>
      <c r="X21" s="88"/>
      <c r="Y21" s="89"/>
      <c r="Z21" s="7"/>
      <c r="AA21" s="8">
        <v>11</v>
      </c>
    </row>
    <row r="22" spans="26:27" ht="14.25" thickTop="1">
      <c r="Z22" s="7"/>
      <c r="AA22" s="8">
        <v>3</v>
      </c>
    </row>
    <row r="23" spans="8:27" ht="13.5">
      <c r="H23" s="31"/>
      <c r="I23" s="31"/>
      <c r="N23" s="64"/>
      <c r="Z23" s="22">
        <f>SUM(Z6:Z22)</f>
        <v>3178</v>
      </c>
      <c r="AA23" s="4"/>
    </row>
    <row r="24" spans="1:28" s="3" customFormat="1" ht="13.5">
      <c r="A24" s="2"/>
      <c r="D24" s="31"/>
      <c r="E24" s="39"/>
      <c r="F24" s="38"/>
      <c r="G24" s="39"/>
      <c r="H24" s="31"/>
      <c r="S24" s="1"/>
      <c r="T24" s="4"/>
      <c r="U24" s="4"/>
      <c r="V24" s="4"/>
      <c r="W24" s="4"/>
      <c r="X24" s="4"/>
      <c r="Y24" s="1"/>
      <c r="Z24" s="1"/>
      <c r="AA24" s="1"/>
      <c r="AB24" s="1"/>
    </row>
    <row r="25" spans="5:16" ht="13.5">
      <c r="E25" s="41"/>
      <c r="F25" s="40"/>
      <c r="G25" s="41"/>
      <c r="H25" s="41"/>
      <c r="K25" s="36"/>
      <c r="P25" s="37"/>
    </row>
    <row r="26" spans="5:16" ht="13.5">
      <c r="E26" s="41"/>
      <c r="F26" s="40"/>
      <c r="G26" s="41"/>
      <c r="H26" s="41"/>
      <c r="K26" s="36"/>
      <c r="P26" s="37"/>
    </row>
    <row r="27" spans="5:16" ht="13.5">
      <c r="E27" s="41"/>
      <c r="F27" s="40"/>
      <c r="G27" s="41"/>
      <c r="H27" s="41"/>
      <c r="K27" s="36"/>
      <c r="P27" s="37"/>
    </row>
    <row r="28" spans="5:16" ht="13.5">
      <c r="E28" s="41"/>
      <c r="F28" s="40"/>
      <c r="G28" s="41"/>
      <c r="H28" s="41"/>
      <c r="K28" s="36"/>
      <c r="P28" s="37"/>
    </row>
    <row r="29" spans="5:16" ht="13.5">
      <c r="E29" s="41"/>
      <c r="F29" s="40"/>
      <c r="G29" s="41"/>
      <c r="H29" s="41"/>
      <c r="K29" s="36"/>
      <c r="P29" s="37"/>
    </row>
    <row r="30" spans="5:16" ht="13.5">
      <c r="E30" s="41"/>
      <c r="F30" s="40"/>
      <c r="G30" s="41"/>
      <c r="H30" s="41"/>
      <c r="K30" s="36"/>
      <c r="P30" s="37"/>
    </row>
    <row r="31" spans="5:16" ht="13.5">
      <c r="E31" s="41"/>
      <c r="F31" s="40"/>
      <c r="G31" s="41"/>
      <c r="H31" s="41"/>
      <c r="K31" s="36"/>
      <c r="P31" s="37"/>
    </row>
    <row r="32" spans="5:16" ht="13.5">
      <c r="E32" s="41"/>
      <c r="F32" s="40"/>
      <c r="G32" s="41"/>
      <c r="H32" s="41"/>
      <c r="K32" s="36"/>
      <c r="P32" s="37"/>
    </row>
    <row r="33" spans="5:16" ht="13.5">
      <c r="E33" s="41"/>
      <c r="F33" s="40"/>
      <c r="G33" s="41"/>
      <c r="H33" s="41"/>
      <c r="K33" s="36"/>
      <c r="P33" s="37"/>
    </row>
    <row r="34" spans="5:16" ht="13.5">
      <c r="E34" s="41"/>
      <c r="F34" s="40"/>
      <c r="G34" s="41"/>
      <c r="H34" s="41"/>
      <c r="K34" s="36"/>
      <c r="P34" s="37"/>
    </row>
    <row r="35" spans="5:16" ht="13.5">
      <c r="E35" s="41"/>
      <c r="F35" s="40"/>
      <c r="G35" s="41"/>
      <c r="H35" s="41"/>
      <c r="K35" s="36"/>
      <c r="P35" s="37"/>
    </row>
    <row r="36" spans="5:16" ht="13.5">
      <c r="E36" s="41"/>
      <c r="F36" s="40"/>
      <c r="G36" s="41"/>
      <c r="H36" s="41"/>
      <c r="K36" s="36"/>
      <c r="P36" s="37"/>
    </row>
    <row r="37" spans="5:16" ht="13.5">
      <c r="E37" s="41"/>
      <c r="F37" s="40"/>
      <c r="G37" s="41"/>
      <c r="H37" s="41"/>
      <c r="K37" s="36"/>
      <c r="P37" s="37"/>
    </row>
    <row r="38" spans="5:16" ht="13.5">
      <c r="E38" s="41"/>
      <c r="F38" s="40"/>
      <c r="G38" s="41"/>
      <c r="H38" s="41"/>
      <c r="K38" s="36"/>
      <c r="P38" s="37"/>
    </row>
    <row r="39" spans="5:16" ht="13.5">
      <c r="E39" s="41"/>
      <c r="F39" s="40"/>
      <c r="G39" s="41"/>
      <c r="H39" s="41"/>
      <c r="K39" s="36"/>
      <c r="P39" s="37"/>
    </row>
    <row r="40" spans="7:16" ht="13.5">
      <c r="G40" s="37"/>
      <c r="K40" s="36"/>
      <c r="P40" s="37"/>
    </row>
  </sheetData>
  <sheetProtection/>
  <mergeCells count="14">
    <mergeCell ref="A1:Y1"/>
    <mergeCell ref="A2:Y2"/>
    <mergeCell ref="A3:A4"/>
    <mergeCell ref="B3:B4"/>
    <mergeCell ref="C3:D3"/>
    <mergeCell ref="I3:M3"/>
    <mergeCell ref="N3:R3"/>
    <mergeCell ref="S3:W3"/>
    <mergeCell ref="Y3:Y4"/>
    <mergeCell ref="A21:B21"/>
    <mergeCell ref="A5:A6"/>
    <mergeCell ref="E3:F3"/>
    <mergeCell ref="G3:H3"/>
    <mergeCell ref="X3:X4"/>
  </mergeCells>
  <printOptions/>
  <pageMargins left="0.2" right="0.2" top="0.35" bottom="0.38" header="1.06" footer="0.38"/>
  <pageSetup fitToHeight="0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A4"/>
    </sheetView>
  </sheetViews>
  <sheetFormatPr defaultColWidth="9.00390625" defaultRowHeight="15.75"/>
  <cols>
    <col min="1" max="1" width="4.625" style="2" customWidth="1"/>
    <col min="2" max="2" width="13.125" style="3" customWidth="1"/>
    <col min="3" max="3" width="13.625" style="3" customWidth="1"/>
    <col min="4" max="4" width="9.875" style="3" customWidth="1"/>
    <col min="5" max="5" width="10.50390625" style="3" customWidth="1"/>
    <col min="6" max="10" width="8.125" style="3" customWidth="1"/>
    <col min="11" max="11" width="14.00390625" style="3" customWidth="1"/>
    <col min="12" max="16" width="8.125" style="3" customWidth="1"/>
    <col min="17" max="18" width="8.125" style="1" customWidth="1"/>
    <col min="19" max="21" width="8.125" style="4" customWidth="1"/>
    <col min="22" max="22" width="7.375" style="4" customWidth="1"/>
    <col min="23" max="23" width="7.375" style="54" customWidth="1"/>
    <col min="24" max="24" width="12.375" style="1" customWidth="1"/>
    <col min="25" max="25" width="11.125" style="1" customWidth="1"/>
    <col min="26" max="16384" width="9.00390625" style="1" customWidth="1"/>
  </cols>
  <sheetData>
    <row r="1" spans="1:25" ht="21" customHeight="1">
      <c r="A1" s="170" t="s">
        <v>24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5"/>
    </row>
    <row r="2" spans="1:25" ht="40.5" customHeight="1" thickBot="1">
      <c r="A2" s="171" t="s">
        <v>113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5"/>
    </row>
    <row r="3" spans="1:25" ht="24.75" customHeight="1" thickTop="1">
      <c r="A3" s="177" t="s">
        <v>22</v>
      </c>
      <c r="B3" s="159" t="s">
        <v>23</v>
      </c>
      <c r="C3" s="161" t="s">
        <v>29</v>
      </c>
      <c r="D3" s="161"/>
      <c r="E3" s="162" t="s">
        <v>26</v>
      </c>
      <c r="F3" s="161"/>
      <c r="G3" s="161"/>
      <c r="H3" s="161"/>
      <c r="I3" s="161"/>
      <c r="J3" s="163"/>
      <c r="K3" s="162" t="s">
        <v>28</v>
      </c>
      <c r="L3" s="161"/>
      <c r="M3" s="161"/>
      <c r="N3" s="161"/>
      <c r="O3" s="161"/>
      <c r="P3" s="163"/>
      <c r="Q3" s="173" t="s">
        <v>30</v>
      </c>
      <c r="R3" s="173"/>
      <c r="S3" s="173"/>
      <c r="T3" s="173"/>
      <c r="U3" s="173"/>
      <c r="V3" s="174"/>
      <c r="W3" s="202" t="s">
        <v>50</v>
      </c>
      <c r="X3" s="164" t="s">
        <v>4</v>
      </c>
      <c r="Y3" s="6"/>
    </row>
    <row r="4" spans="1:25" ht="92.25" customHeight="1">
      <c r="A4" s="178"/>
      <c r="B4" s="160"/>
      <c r="C4" s="13" t="s">
        <v>28</v>
      </c>
      <c r="D4" s="13" t="s">
        <v>25</v>
      </c>
      <c r="E4" s="13" t="s">
        <v>27</v>
      </c>
      <c r="F4" s="13">
        <v>2019</v>
      </c>
      <c r="G4" s="13">
        <v>2020</v>
      </c>
      <c r="H4" s="13">
        <v>2021</v>
      </c>
      <c r="I4" s="13">
        <v>2022</v>
      </c>
      <c r="J4" s="13">
        <v>2023</v>
      </c>
      <c r="K4" s="13" t="s">
        <v>27</v>
      </c>
      <c r="L4" s="13">
        <v>2019</v>
      </c>
      <c r="M4" s="13">
        <v>2020</v>
      </c>
      <c r="N4" s="13">
        <v>2021</v>
      </c>
      <c r="O4" s="13">
        <v>2022</v>
      </c>
      <c r="P4" s="13">
        <v>2023</v>
      </c>
      <c r="Q4" s="13" t="s">
        <v>27</v>
      </c>
      <c r="R4" s="13">
        <v>2019</v>
      </c>
      <c r="S4" s="13">
        <v>2020</v>
      </c>
      <c r="T4" s="13">
        <v>2021</v>
      </c>
      <c r="U4" s="13">
        <v>2022</v>
      </c>
      <c r="V4" s="13">
        <v>2023</v>
      </c>
      <c r="W4" s="203"/>
      <c r="X4" s="165"/>
      <c r="Y4" s="6"/>
    </row>
    <row r="5" spans="1:26" ht="49.5" customHeight="1">
      <c r="A5" s="16" t="s">
        <v>0</v>
      </c>
      <c r="B5" s="17" t="s">
        <v>11</v>
      </c>
      <c r="C5" s="29">
        <v>747900.0000000001</v>
      </c>
      <c r="D5" s="18">
        <v>641</v>
      </c>
      <c r="E5" s="18">
        <v>499</v>
      </c>
      <c r="F5" s="18"/>
      <c r="G5" s="18"/>
      <c r="H5" s="18"/>
      <c r="I5" s="18"/>
      <c r="J5" s="18"/>
      <c r="K5" s="18">
        <v>566400</v>
      </c>
      <c r="L5" s="18"/>
      <c r="M5" s="18"/>
      <c r="N5" s="18"/>
      <c r="O5" s="18"/>
      <c r="P5" s="18"/>
      <c r="Q5" s="30">
        <f>E5*100/D5</f>
        <v>77.84711388455538</v>
      </c>
      <c r="R5" s="12"/>
      <c r="S5" s="24"/>
      <c r="T5" s="18"/>
      <c r="U5" s="18"/>
      <c r="V5" s="12"/>
      <c r="W5" s="52">
        <v>41</v>
      </c>
      <c r="X5" s="199" t="s">
        <v>56</v>
      </c>
      <c r="Y5" s="7"/>
      <c r="Z5" s="8"/>
    </row>
    <row r="6" spans="1:26" ht="49.5" customHeight="1">
      <c r="A6" s="16" t="s">
        <v>1</v>
      </c>
      <c r="B6" s="17" t="s">
        <v>12</v>
      </c>
      <c r="C6" s="29">
        <v>1885600</v>
      </c>
      <c r="D6" s="18">
        <v>2652</v>
      </c>
      <c r="E6" s="18">
        <v>2225</v>
      </c>
      <c r="F6" s="18"/>
      <c r="G6" s="18"/>
      <c r="H6" s="18"/>
      <c r="I6" s="18"/>
      <c r="J6" s="18"/>
      <c r="K6" s="18">
        <v>1595800.0000000002</v>
      </c>
      <c r="L6" s="18"/>
      <c r="M6" s="18"/>
      <c r="N6" s="18"/>
      <c r="O6" s="18"/>
      <c r="P6" s="18"/>
      <c r="Q6" s="30">
        <f aca="true" t="shared" si="0" ref="Q6:Q14">E6*100/D6</f>
        <v>83.89894419306184</v>
      </c>
      <c r="R6" s="13"/>
      <c r="S6" s="24"/>
      <c r="T6" s="18"/>
      <c r="U6" s="18"/>
      <c r="V6" s="12"/>
      <c r="W6" s="52">
        <v>414</v>
      </c>
      <c r="X6" s="200"/>
      <c r="Y6" s="7"/>
      <c r="Z6" s="8"/>
    </row>
    <row r="7" spans="1:26" ht="49.5" customHeight="1">
      <c r="A7" s="16" t="s">
        <v>2</v>
      </c>
      <c r="B7" s="17" t="s">
        <v>13</v>
      </c>
      <c r="C7" s="29">
        <v>4601500</v>
      </c>
      <c r="D7" s="18">
        <v>3528</v>
      </c>
      <c r="E7" s="18">
        <v>2941</v>
      </c>
      <c r="F7" s="18"/>
      <c r="G7" s="18"/>
      <c r="H7" s="18"/>
      <c r="I7" s="18"/>
      <c r="J7" s="18"/>
      <c r="K7" s="18">
        <v>3764600</v>
      </c>
      <c r="L7" s="18"/>
      <c r="M7" s="18"/>
      <c r="N7" s="18"/>
      <c r="O7" s="18"/>
      <c r="P7" s="18"/>
      <c r="Q7" s="30">
        <f t="shared" si="0"/>
        <v>83.36167800453515</v>
      </c>
      <c r="R7" s="13"/>
      <c r="S7" s="24"/>
      <c r="T7" s="18"/>
      <c r="U7" s="18"/>
      <c r="V7" s="12"/>
      <c r="W7" s="52">
        <v>30</v>
      </c>
      <c r="X7" s="200"/>
      <c r="Y7" s="7"/>
      <c r="Z7" s="8"/>
    </row>
    <row r="8" spans="1:26" ht="49.5" customHeight="1">
      <c r="A8" s="16" t="s">
        <v>5</v>
      </c>
      <c r="B8" s="17" t="s">
        <v>14</v>
      </c>
      <c r="C8" s="29">
        <v>618800</v>
      </c>
      <c r="D8" s="18">
        <v>777</v>
      </c>
      <c r="E8" s="18">
        <v>767</v>
      </c>
      <c r="F8" s="18"/>
      <c r="G8" s="18"/>
      <c r="H8" s="18"/>
      <c r="I8" s="18"/>
      <c r="J8" s="18"/>
      <c r="K8" s="18">
        <v>614100</v>
      </c>
      <c r="L8" s="18"/>
      <c r="M8" s="18"/>
      <c r="N8" s="18"/>
      <c r="O8" s="18"/>
      <c r="P8" s="18"/>
      <c r="Q8" s="30">
        <f t="shared" si="0"/>
        <v>98.71299871299871</v>
      </c>
      <c r="R8" s="13"/>
      <c r="S8" s="24"/>
      <c r="T8" s="18"/>
      <c r="U8" s="18"/>
      <c r="V8" s="12"/>
      <c r="W8" s="52">
        <v>0</v>
      </c>
      <c r="X8" s="200"/>
      <c r="Y8" s="7"/>
      <c r="Z8" s="8"/>
    </row>
    <row r="9" spans="1:26" ht="49.5" customHeight="1">
      <c r="A9" s="16" t="s">
        <v>6</v>
      </c>
      <c r="B9" s="17" t="s">
        <v>15</v>
      </c>
      <c r="C9" s="29">
        <v>900000</v>
      </c>
      <c r="D9" s="18">
        <v>1376</v>
      </c>
      <c r="E9" s="18">
        <v>1164</v>
      </c>
      <c r="F9" s="18"/>
      <c r="G9" s="18"/>
      <c r="H9" s="18"/>
      <c r="I9" s="18"/>
      <c r="J9" s="18"/>
      <c r="K9" s="18">
        <v>773800</v>
      </c>
      <c r="L9" s="18"/>
      <c r="M9" s="18"/>
      <c r="N9" s="18"/>
      <c r="O9" s="18"/>
      <c r="P9" s="18"/>
      <c r="Q9" s="30">
        <f t="shared" si="0"/>
        <v>84.59302325581395</v>
      </c>
      <c r="R9" s="13"/>
      <c r="S9" s="24"/>
      <c r="T9" s="18"/>
      <c r="U9" s="18"/>
      <c r="V9" s="12"/>
      <c r="W9" s="52">
        <v>93</v>
      </c>
      <c r="X9" s="200"/>
      <c r="Y9" s="7"/>
      <c r="Z9" s="8"/>
    </row>
    <row r="10" spans="1:26" ht="49.5" customHeight="1">
      <c r="A10" s="16" t="s">
        <v>7</v>
      </c>
      <c r="B10" s="17" t="s">
        <v>16</v>
      </c>
      <c r="C10" s="29">
        <v>881400</v>
      </c>
      <c r="D10" s="18">
        <v>995</v>
      </c>
      <c r="E10" s="18">
        <v>962</v>
      </c>
      <c r="F10" s="18"/>
      <c r="G10" s="18"/>
      <c r="H10" s="18"/>
      <c r="I10" s="18"/>
      <c r="J10" s="18"/>
      <c r="K10" s="18">
        <v>857300</v>
      </c>
      <c r="L10" s="18"/>
      <c r="M10" s="18"/>
      <c r="N10" s="18"/>
      <c r="O10" s="18"/>
      <c r="P10" s="18"/>
      <c r="Q10" s="30">
        <f t="shared" si="0"/>
        <v>96.68341708542714</v>
      </c>
      <c r="R10" s="13"/>
      <c r="S10" s="24"/>
      <c r="T10" s="18"/>
      <c r="U10" s="18"/>
      <c r="V10" s="12"/>
      <c r="W10" s="52">
        <v>31</v>
      </c>
      <c r="X10" s="200"/>
      <c r="Y10" s="7"/>
      <c r="Z10" s="8"/>
    </row>
    <row r="11" spans="1:26" ht="49.5" customHeight="1">
      <c r="A11" s="16" t="s">
        <v>8</v>
      </c>
      <c r="B11" s="26" t="s">
        <v>17</v>
      </c>
      <c r="C11" s="29">
        <v>2347900</v>
      </c>
      <c r="D11" s="18">
        <v>2646</v>
      </c>
      <c r="E11" s="18">
        <v>2259</v>
      </c>
      <c r="F11" s="18"/>
      <c r="G11" s="18"/>
      <c r="H11" s="18"/>
      <c r="I11" s="18"/>
      <c r="J11" s="18"/>
      <c r="K11" s="18">
        <v>1987200</v>
      </c>
      <c r="L11" s="18"/>
      <c r="M11" s="18"/>
      <c r="N11" s="18"/>
      <c r="O11" s="18"/>
      <c r="P11" s="18"/>
      <c r="Q11" s="30">
        <f t="shared" si="0"/>
        <v>85.37414965986395</v>
      </c>
      <c r="R11" s="13"/>
      <c r="S11" s="24"/>
      <c r="T11" s="18"/>
      <c r="U11" s="18"/>
      <c r="V11" s="12"/>
      <c r="W11" s="52">
        <v>71</v>
      </c>
      <c r="X11" s="200"/>
      <c r="Y11" s="7"/>
      <c r="Z11" s="8"/>
    </row>
    <row r="12" spans="1:26" ht="49.5" customHeight="1">
      <c r="A12" s="16" t="s">
        <v>9</v>
      </c>
      <c r="B12" s="17" t="s">
        <v>18</v>
      </c>
      <c r="C12" s="29">
        <v>905400.0000000001</v>
      </c>
      <c r="D12" s="18">
        <v>937</v>
      </c>
      <c r="E12" s="18">
        <v>839</v>
      </c>
      <c r="F12" s="18"/>
      <c r="G12" s="18"/>
      <c r="H12" s="18"/>
      <c r="I12" s="18"/>
      <c r="J12" s="18"/>
      <c r="K12" s="18">
        <v>808300</v>
      </c>
      <c r="L12" s="18"/>
      <c r="M12" s="18"/>
      <c r="N12" s="18"/>
      <c r="O12" s="18"/>
      <c r="P12" s="18"/>
      <c r="Q12" s="30">
        <f t="shared" si="0"/>
        <v>89.54108858057631</v>
      </c>
      <c r="R12" s="13"/>
      <c r="S12" s="24"/>
      <c r="T12" s="18"/>
      <c r="U12" s="18"/>
      <c r="V12" s="12"/>
      <c r="W12" s="52">
        <v>81</v>
      </c>
      <c r="X12" s="200"/>
      <c r="Y12" s="7"/>
      <c r="Z12" s="8"/>
    </row>
    <row r="13" spans="1:26" s="11" customFormat="1" ht="49.5" customHeight="1">
      <c r="A13" s="16" t="s">
        <v>10</v>
      </c>
      <c r="B13" s="17" t="s">
        <v>19</v>
      </c>
      <c r="C13" s="29">
        <v>1190700</v>
      </c>
      <c r="D13" s="18">
        <v>3272</v>
      </c>
      <c r="E13" s="18">
        <v>2725</v>
      </c>
      <c r="F13" s="18"/>
      <c r="G13" s="18"/>
      <c r="H13" s="18"/>
      <c r="I13" s="18"/>
      <c r="J13" s="18"/>
      <c r="K13" s="18">
        <v>996100</v>
      </c>
      <c r="L13" s="18"/>
      <c r="M13" s="18"/>
      <c r="N13" s="18"/>
      <c r="O13" s="18"/>
      <c r="P13" s="18"/>
      <c r="Q13" s="30">
        <f t="shared" si="0"/>
        <v>83.28239608801955</v>
      </c>
      <c r="R13" s="14"/>
      <c r="S13" s="25"/>
      <c r="T13" s="18"/>
      <c r="U13" s="18"/>
      <c r="V13" s="12"/>
      <c r="W13" s="52">
        <v>860</v>
      </c>
      <c r="X13" s="200"/>
      <c r="Y13" s="9"/>
      <c r="Z13" s="10"/>
    </row>
    <row r="14" spans="1:27" ht="49.5" customHeight="1">
      <c r="A14" s="16" t="s">
        <v>21</v>
      </c>
      <c r="B14" s="17" t="s">
        <v>20</v>
      </c>
      <c r="C14" s="29">
        <v>623900</v>
      </c>
      <c r="D14" s="18">
        <v>708</v>
      </c>
      <c r="E14" s="18">
        <v>428</v>
      </c>
      <c r="F14" s="18"/>
      <c r="G14" s="18"/>
      <c r="H14" s="18"/>
      <c r="I14" s="18"/>
      <c r="J14" s="18"/>
      <c r="K14" s="18">
        <v>379600</v>
      </c>
      <c r="L14" s="18"/>
      <c r="M14" s="18"/>
      <c r="N14" s="18"/>
      <c r="O14" s="18"/>
      <c r="P14" s="18"/>
      <c r="Q14" s="30">
        <f t="shared" si="0"/>
        <v>60.451977401129945</v>
      </c>
      <c r="R14" s="15"/>
      <c r="S14" s="24"/>
      <c r="T14" s="18"/>
      <c r="U14" s="18"/>
      <c r="V14" s="12"/>
      <c r="W14" s="52">
        <v>103</v>
      </c>
      <c r="X14" s="201"/>
      <c r="Y14" s="7"/>
      <c r="Z14" s="8"/>
      <c r="AA14" s="8"/>
    </row>
    <row r="15" spans="1:25" s="4" customFormat="1" ht="33" customHeight="1" thickBot="1">
      <c r="A15" s="168" t="s">
        <v>3</v>
      </c>
      <c r="B15" s="169"/>
      <c r="C15" s="28">
        <f>SUM(C5:C14)</f>
        <v>14703100</v>
      </c>
      <c r="D15" s="28">
        <f>SUM(D5:D14)</f>
        <v>17532</v>
      </c>
      <c r="E15" s="28">
        <f>SUM(E5:E14)</f>
        <v>14809</v>
      </c>
      <c r="F15" s="28">
        <f aca="true" t="shared" si="1" ref="F15:K15">SUM(F5:F14)</f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12343200</v>
      </c>
      <c r="L15" s="28">
        <f>SUM(L5:L14)</f>
        <v>0</v>
      </c>
      <c r="M15" s="28">
        <f>SUM(M5:M14)</f>
        <v>0</v>
      </c>
      <c r="N15" s="28">
        <f>SUM(N5:N14)</f>
        <v>0</v>
      </c>
      <c r="O15" s="28">
        <f>SUM(O5:O14)</f>
        <v>0</v>
      </c>
      <c r="P15" s="28">
        <f>SUM(P5:P14)</f>
        <v>0</v>
      </c>
      <c r="Q15" s="19"/>
      <c r="R15" s="23">
        <f>SUM(R5:R14)</f>
        <v>0</v>
      </c>
      <c r="S15" s="23"/>
      <c r="T15" s="21">
        <f>SUM(T5:T14)</f>
        <v>0</v>
      </c>
      <c r="U15" s="21"/>
      <c r="V15" s="27">
        <f>SUM(V5:V14)</f>
        <v>0</v>
      </c>
      <c r="W15" s="53">
        <f>SUM(W5:W14)</f>
        <v>1724</v>
      </c>
      <c r="X15" s="20"/>
      <c r="Y15" s="22"/>
    </row>
    <row r="16" ht="14.25" thickTop="1"/>
    <row r="17" ht="13.5">
      <c r="E17" s="31"/>
    </row>
    <row r="18" ht="13.5">
      <c r="D18" s="31"/>
    </row>
  </sheetData>
  <sheetProtection/>
  <mergeCells count="12">
    <mergeCell ref="A1:X1"/>
    <mergeCell ref="A3:A4"/>
    <mergeCell ref="B3:B4"/>
    <mergeCell ref="Q3:V3"/>
    <mergeCell ref="X3:X4"/>
    <mergeCell ref="X5:X14"/>
    <mergeCell ref="W3:W4"/>
    <mergeCell ref="A15:B15"/>
    <mergeCell ref="A2:X2"/>
    <mergeCell ref="C3:D3"/>
    <mergeCell ref="E3:J3"/>
    <mergeCell ref="K3:P3"/>
  </mergeCells>
  <printOptions/>
  <pageMargins left="0.2" right="0.2" top="0.35" bottom="0.38" header="1.06" footer="0.38"/>
  <pageSetup fitToHeight="0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5"/>
  <sheetViews>
    <sheetView view="pageBreakPreview" zoomScale="55" zoomScaleNormal="55" zoomScaleSheetLayoutView="55" zoomScalePageLayoutView="0" workbookViewId="0" topLeftCell="A1">
      <pane ySplit="4" topLeftCell="A20" activePane="bottomLeft" state="frozen"/>
      <selection pane="topLeft" activeCell="A1" sqref="A1"/>
      <selection pane="bottomLeft" activeCell="A3" sqref="A3:A4"/>
    </sheetView>
  </sheetViews>
  <sheetFormatPr defaultColWidth="9.00390625" defaultRowHeight="15.75"/>
  <cols>
    <col min="1" max="1" width="4.625" style="0" customWidth="1"/>
    <col min="2" max="2" width="15.00390625" style="0" customWidth="1"/>
    <col min="3" max="3" width="9.00390625" style="0" customWidth="1"/>
    <col min="4" max="4" width="9.625" style="0" customWidth="1"/>
    <col min="5" max="5" width="10.625" style="71" customWidth="1"/>
    <col min="6" max="6" width="9.875" style="71" customWidth="1"/>
    <col min="7" max="7" width="10.875" style="71" customWidth="1"/>
    <col min="8" max="8" width="9.00390625" style="0" customWidth="1"/>
    <col min="9" max="9" width="8.625" style="0" customWidth="1"/>
    <col min="10" max="10" width="10.50390625" style="71" customWidth="1"/>
    <col min="11" max="11" width="11.50390625" style="71" customWidth="1"/>
    <col min="12" max="12" width="10.50390625" style="71" customWidth="1"/>
    <col min="13" max="13" width="10.125" style="0" customWidth="1"/>
    <col min="14" max="14" width="8.375" style="0" customWidth="1"/>
    <col min="15" max="15" width="10.125" style="71" customWidth="1"/>
    <col min="16" max="16" width="9.125" style="71" customWidth="1"/>
    <col min="17" max="17" width="8.875" style="71" customWidth="1"/>
    <col min="18" max="18" width="8.875" style="0" customWidth="1"/>
    <col min="19" max="19" width="9.625" style="0" customWidth="1"/>
    <col min="20" max="20" width="9.125" style="71" customWidth="1"/>
    <col min="21" max="21" width="8.125" style="71" customWidth="1"/>
    <col min="22" max="22" width="9.625" style="71" customWidth="1"/>
    <col min="23" max="23" width="7.625" style="0" customWidth="1"/>
    <col min="24" max="24" width="8.375" style="0" customWidth="1"/>
    <col min="25" max="25" width="9.125" style="71" customWidth="1"/>
    <col min="26" max="26" width="8.125" style="71" customWidth="1"/>
    <col min="27" max="27" width="8.00390625" style="71" customWidth="1"/>
  </cols>
  <sheetData>
    <row r="1" spans="1:27" ht="29.25" customHeight="1">
      <c r="A1" s="151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</row>
    <row r="2" spans="1:27" ht="21" customHeight="1">
      <c r="A2" s="152" t="s">
        <v>114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32" s="65" customFormat="1" ht="52.5" customHeight="1">
      <c r="A3" s="153" t="s">
        <v>22</v>
      </c>
      <c r="B3" s="153" t="s">
        <v>83</v>
      </c>
      <c r="C3" s="140" t="s">
        <v>101</v>
      </c>
      <c r="D3" s="141"/>
      <c r="E3" s="141"/>
      <c r="F3" s="141"/>
      <c r="G3" s="142"/>
      <c r="H3" s="140" t="s">
        <v>85</v>
      </c>
      <c r="I3" s="141"/>
      <c r="J3" s="141"/>
      <c r="K3" s="141"/>
      <c r="L3" s="142"/>
      <c r="M3" s="140" t="s">
        <v>86</v>
      </c>
      <c r="N3" s="141"/>
      <c r="O3" s="141"/>
      <c r="P3" s="141"/>
      <c r="Q3" s="142"/>
      <c r="R3" s="140" t="s">
        <v>102</v>
      </c>
      <c r="S3" s="141"/>
      <c r="T3" s="141"/>
      <c r="U3" s="141"/>
      <c r="V3" s="142"/>
      <c r="W3" s="140" t="s">
        <v>103</v>
      </c>
      <c r="X3" s="141"/>
      <c r="Y3" s="141"/>
      <c r="Z3" s="141"/>
      <c r="AA3" s="142"/>
      <c r="AB3" s="140" t="s">
        <v>30</v>
      </c>
      <c r="AC3" s="141"/>
      <c r="AD3" s="141"/>
      <c r="AE3" s="141"/>
      <c r="AF3" s="142"/>
    </row>
    <row r="4" spans="1:32" s="65" customFormat="1" ht="41.25" customHeight="1">
      <c r="A4" s="154"/>
      <c r="B4" s="154"/>
      <c r="C4" s="66">
        <v>2019</v>
      </c>
      <c r="D4" s="66">
        <v>2020</v>
      </c>
      <c r="E4" s="66">
        <v>2021</v>
      </c>
      <c r="F4" s="66">
        <v>2022</v>
      </c>
      <c r="G4" s="66">
        <v>2023</v>
      </c>
      <c r="H4" s="66">
        <v>2019</v>
      </c>
      <c r="I4" s="66">
        <v>2020</v>
      </c>
      <c r="J4" s="66">
        <v>2021</v>
      </c>
      <c r="K4" s="66">
        <v>2022</v>
      </c>
      <c r="L4" s="66">
        <v>2023</v>
      </c>
      <c r="M4" s="66">
        <v>2019</v>
      </c>
      <c r="N4" s="66">
        <v>2020</v>
      </c>
      <c r="O4" s="66">
        <v>2021</v>
      </c>
      <c r="P4" s="66">
        <v>2022</v>
      </c>
      <c r="Q4" s="66">
        <v>2023</v>
      </c>
      <c r="R4" s="66">
        <v>2019</v>
      </c>
      <c r="S4" s="66">
        <v>2020</v>
      </c>
      <c r="T4" s="66">
        <v>2021</v>
      </c>
      <c r="U4" s="66">
        <v>2022</v>
      </c>
      <c r="V4" s="66">
        <v>2023</v>
      </c>
      <c r="W4" s="66">
        <v>2019</v>
      </c>
      <c r="X4" s="66">
        <v>2020</v>
      </c>
      <c r="Y4" s="66">
        <v>2021</v>
      </c>
      <c r="Z4" s="66">
        <v>2022</v>
      </c>
      <c r="AA4" s="66">
        <v>2023</v>
      </c>
      <c r="AB4" s="66">
        <v>2019</v>
      </c>
      <c r="AC4" s="66">
        <v>2020</v>
      </c>
      <c r="AD4" s="66">
        <v>2021</v>
      </c>
      <c r="AE4" s="66">
        <v>2022</v>
      </c>
      <c r="AF4" s="66">
        <v>2023</v>
      </c>
    </row>
    <row r="5" spans="1:32" ht="47.25" customHeight="1">
      <c r="A5" s="57">
        <v>1</v>
      </c>
      <c r="B5" s="57" t="s">
        <v>62</v>
      </c>
      <c r="C5" s="67">
        <v>100</v>
      </c>
      <c r="D5" s="57"/>
      <c r="E5" s="57">
        <v>85</v>
      </c>
      <c r="F5" s="57">
        <v>669</v>
      </c>
      <c r="G5" s="57">
        <v>218</v>
      </c>
      <c r="H5" s="67">
        <v>74</v>
      </c>
      <c r="I5" s="57"/>
      <c r="J5" s="57">
        <v>69</v>
      </c>
      <c r="K5" s="57">
        <v>291</v>
      </c>
      <c r="L5" s="57">
        <v>221</v>
      </c>
      <c r="M5" s="67">
        <v>73</v>
      </c>
      <c r="N5" s="57"/>
      <c r="O5" s="57"/>
      <c r="P5" s="57">
        <v>19</v>
      </c>
      <c r="Q5" s="57">
        <v>35</v>
      </c>
      <c r="R5" s="57">
        <v>1</v>
      </c>
      <c r="S5" s="57"/>
      <c r="T5" s="57">
        <v>69</v>
      </c>
      <c r="U5" s="57">
        <v>272</v>
      </c>
      <c r="V5" s="57">
        <v>186</v>
      </c>
      <c r="W5" s="67">
        <v>50246.4</v>
      </c>
      <c r="X5" s="57"/>
      <c r="Y5" s="132">
        <v>53112.6</v>
      </c>
      <c r="Z5" s="68">
        <v>252942.90000000002</v>
      </c>
      <c r="AA5" s="57">
        <v>120759.59999999999</v>
      </c>
      <c r="AB5" s="67"/>
      <c r="AC5" s="57"/>
      <c r="AD5" s="57"/>
      <c r="AE5" s="57"/>
      <c r="AF5" s="57"/>
    </row>
    <row r="6" spans="1:32" ht="47.25" customHeight="1">
      <c r="A6" s="57">
        <v>2</v>
      </c>
      <c r="B6" s="57" t="s">
        <v>63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68"/>
      <c r="AA6" s="57"/>
      <c r="AB6" s="57"/>
      <c r="AC6" s="57"/>
      <c r="AD6" s="57"/>
      <c r="AE6" s="57"/>
      <c r="AF6" s="57"/>
    </row>
    <row r="7" spans="1:32" ht="47.25" customHeight="1">
      <c r="A7" s="57">
        <v>3</v>
      </c>
      <c r="B7" s="57" t="s">
        <v>64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68"/>
      <c r="AA7" s="57"/>
      <c r="AB7" s="57"/>
      <c r="AC7" s="57"/>
      <c r="AD7" s="57"/>
      <c r="AE7" s="57"/>
      <c r="AF7" s="57"/>
    </row>
    <row r="8" spans="1:32" ht="47.25" customHeight="1">
      <c r="A8" s="57">
        <v>4</v>
      </c>
      <c r="B8" s="57" t="s">
        <v>65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68"/>
      <c r="AA8" s="57"/>
      <c r="AB8" s="57"/>
      <c r="AC8" s="57"/>
      <c r="AD8" s="57"/>
      <c r="AE8" s="57"/>
      <c r="AF8" s="57"/>
    </row>
    <row r="9" spans="1:32" ht="47.25" customHeight="1">
      <c r="A9" s="57">
        <v>5</v>
      </c>
      <c r="B9" s="57" t="s">
        <v>66</v>
      </c>
      <c r="C9" s="57"/>
      <c r="D9" s="57"/>
      <c r="E9" s="57"/>
      <c r="F9" s="57">
        <v>5</v>
      </c>
      <c r="G9" s="57"/>
      <c r="H9" s="57"/>
      <c r="I9" s="57"/>
      <c r="J9" s="57"/>
      <c r="K9" s="57">
        <v>3</v>
      </c>
      <c r="L9" s="57"/>
      <c r="M9" s="57"/>
      <c r="N9" s="57"/>
      <c r="O9" s="57"/>
      <c r="P9" s="57">
        <v>3</v>
      </c>
      <c r="Q9" s="57"/>
      <c r="R9" s="57"/>
      <c r="S9" s="57"/>
      <c r="T9" s="57"/>
      <c r="U9" s="57"/>
      <c r="V9" s="57"/>
      <c r="W9" s="57"/>
      <c r="X9" s="57"/>
      <c r="Y9" s="57"/>
      <c r="Z9" s="68">
        <v>88.30000000000001</v>
      </c>
      <c r="AA9" s="57"/>
      <c r="AB9" s="57"/>
      <c r="AC9" s="57"/>
      <c r="AD9" s="57"/>
      <c r="AE9" s="57"/>
      <c r="AF9" s="57"/>
    </row>
    <row r="10" spans="1:32" ht="47.25" customHeight="1">
      <c r="A10" s="57">
        <v>6</v>
      </c>
      <c r="B10" s="57" t="s">
        <v>67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68"/>
      <c r="AA10" s="57"/>
      <c r="AB10" s="57"/>
      <c r="AC10" s="57"/>
      <c r="AD10" s="57"/>
      <c r="AE10" s="57"/>
      <c r="AF10" s="57"/>
    </row>
    <row r="11" spans="1:32" ht="47.25" customHeight="1">
      <c r="A11" s="57">
        <v>7</v>
      </c>
      <c r="B11" s="57" t="s">
        <v>68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68"/>
      <c r="AA11" s="57"/>
      <c r="AB11" s="57"/>
      <c r="AC11" s="57"/>
      <c r="AD11" s="57"/>
      <c r="AE11" s="57"/>
      <c r="AF11" s="57"/>
    </row>
    <row r="12" spans="1:32" ht="47.25" customHeight="1">
      <c r="A12" s="57">
        <v>8</v>
      </c>
      <c r="B12" s="57" t="s">
        <v>69</v>
      </c>
      <c r="C12" s="57"/>
      <c r="D12" s="57"/>
      <c r="E12" s="57"/>
      <c r="F12" s="57">
        <v>14</v>
      </c>
      <c r="G12" s="57"/>
      <c r="H12" s="57"/>
      <c r="I12" s="57"/>
      <c r="J12" s="57"/>
      <c r="K12" s="57">
        <v>10</v>
      </c>
      <c r="L12" s="57"/>
      <c r="M12" s="57"/>
      <c r="N12" s="57"/>
      <c r="O12" s="57"/>
      <c r="P12" s="57"/>
      <c r="Q12" s="57"/>
      <c r="R12" s="57"/>
      <c r="S12" s="57"/>
      <c r="T12" s="57"/>
      <c r="U12" s="57">
        <v>10</v>
      </c>
      <c r="V12" s="57"/>
      <c r="W12" s="57"/>
      <c r="X12" s="57"/>
      <c r="Y12" s="57"/>
      <c r="Z12" s="68">
        <v>6989.6</v>
      </c>
      <c r="AA12" s="57"/>
      <c r="AB12" s="57"/>
      <c r="AC12" s="57"/>
      <c r="AD12" s="57"/>
      <c r="AE12" s="57"/>
      <c r="AF12" s="57"/>
    </row>
    <row r="13" spans="1:32" ht="47.25" customHeight="1">
      <c r="A13" s="57">
        <v>9</v>
      </c>
      <c r="B13" s="57" t="s">
        <v>70</v>
      </c>
      <c r="C13" s="57"/>
      <c r="D13" s="57"/>
      <c r="E13" s="57"/>
      <c r="F13" s="57">
        <v>114</v>
      </c>
      <c r="G13" s="57"/>
      <c r="H13" s="57"/>
      <c r="I13" s="57"/>
      <c r="J13" s="57"/>
      <c r="K13" s="57">
        <v>13</v>
      </c>
      <c r="L13" s="57">
        <v>4</v>
      </c>
      <c r="M13" s="57"/>
      <c r="N13" s="57"/>
      <c r="O13" s="57"/>
      <c r="P13" s="57">
        <v>13</v>
      </c>
      <c r="Q13" s="57">
        <v>4</v>
      </c>
      <c r="R13" s="57"/>
      <c r="S13" s="57"/>
      <c r="T13" s="57"/>
      <c r="U13" s="57"/>
      <c r="V13" s="57"/>
      <c r="W13" s="57"/>
      <c r="X13" s="57"/>
      <c r="Y13" s="57"/>
      <c r="Z13" s="68">
        <v>24282.4</v>
      </c>
      <c r="AA13" s="57">
        <v>5248.1</v>
      </c>
      <c r="AB13" s="57"/>
      <c r="AC13" s="57"/>
      <c r="AD13" s="57"/>
      <c r="AE13" s="57"/>
      <c r="AF13" s="57"/>
    </row>
    <row r="14" spans="1:32" ht="47.25" customHeight="1">
      <c r="A14" s="57">
        <v>10</v>
      </c>
      <c r="B14" s="57" t="s">
        <v>71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68"/>
      <c r="AA14" s="57"/>
      <c r="AB14" s="57"/>
      <c r="AC14" s="57"/>
      <c r="AD14" s="57"/>
      <c r="AE14" s="57"/>
      <c r="AF14" s="57"/>
    </row>
    <row r="15" spans="1:32" ht="47.25" customHeight="1">
      <c r="A15" s="57">
        <v>11</v>
      </c>
      <c r="B15" s="57" t="s">
        <v>72</v>
      </c>
      <c r="C15" s="57"/>
      <c r="D15" s="57"/>
      <c r="E15" s="57"/>
      <c r="F15" s="57">
        <v>50</v>
      </c>
      <c r="G15" s="57"/>
      <c r="H15" s="57"/>
      <c r="I15" s="57"/>
      <c r="J15" s="57"/>
      <c r="K15" s="57">
        <v>5</v>
      </c>
      <c r="L15" s="57"/>
      <c r="M15" s="57"/>
      <c r="N15" s="57"/>
      <c r="O15" s="57"/>
      <c r="P15" s="57"/>
      <c r="Q15" s="57"/>
      <c r="R15" s="57"/>
      <c r="S15" s="57"/>
      <c r="T15" s="57"/>
      <c r="U15" s="57">
        <v>5</v>
      </c>
      <c r="V15" s="57"/>
      <c r="W15" s="57"/>
      <c r="X15" s="57"/>
      <c r="Y15" s="57"/>
      <c r="Z15" s="68">
        <v>21673.5</v>
      </c>
      <c r="AA15" s="57"/>
      <c r="AB15" s="57"/>
      <c r="AC15" s="57"/>
      <c r="AD15" s="57"/>
      <c r="AE15" s="57"/>
      <c r="AF15" s="57"/>
    </row>
    <row r="16" spans="1:32" ht="47.25" customHeight="1">
      <c r="A16" s="57">
        <v>12</v>
      </c>
      <c r="B16" s="57" t="s">
        <v>73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68"/>
      <c r="AA16" s="57"/>
      <c r="AB16" s="57"/>
      <c r="AC16" s="57"/>
      <c r="AD16" s="57"/>
      <c r="AE16" s="57"/>
      <c r="AF16" s="57"/>
    </row>
    <row r="17" spans="1:32" ht="47.25" customHeight="1">
      <c r="A17" s="57">
        <v>13</v>
      </c>
      <c r="B17" s="57" t="s">
        <v>74</v>
      </c>
      <c r="C17" s="57"/>
      <c r="D17" s="57"/>
      <c r="E17" s="57"/>
      <c r="F17" s="57">
        <v>66</v>
      </c>
      <c r="G17" s="57">
        <v>54</v>
      </c>
      <c r="H17" s="57"/>
      <c r="I17" s="57"/>
      <c r="J17" s="57"/>
      <c r="K17" s="57">
        <v>4</v>
      </c>
      <c r="L17" s="57">
        <v>42</v>
      </c>
      <c r="M17" s="57"/>
      <c r="N17" s="57"/>
      <c r="O17" s="57"/>
      <c r="P17" s="57">
        <v>3</v>
      </c>
      <c r="Q17" s="57">
        <v>1</v>
      </c>
      <c r="R17" s="57"/>
      <c r="S17" s="57"/>
      <c r="T17" s="57"/>
      <c r="U17" s="57">
        <v>1</v>
      </c>
      <c r="V17" s="57">
        <v>41</v>
      </c>
      <c r="W17" s="57"/>
      <c r="X17" s="57"/>
      <c r="Y17" s="57"/>
      <c r="Z17" s="68">
        <v>141215.6</v>
      </c>
      <c r="AA17" s="94">
        <v>20587.1</v>
      </c>
      <c r="AB17" s="57"/>
      <c r="AC17" s="57"/>
      <c r="AD17" s="57"/>
      <c r="AE17" s="57"/>
      <c r="AF17" s="57"/>
    </row>
    <row r="18" spans="1:32" ht="47.25" customHeight="1">
      <c r="A18" s="57">
        <v>14</v>
      </c>
      <c r="B18" s="57" t="s">
        <v>75</v>
      </c>
      <c r="C18" s="57"/>
      <c r="D18" s="57"/>
      <c r="E18" s="57"/>
      <c r="F18" s="57">
        <v>11</v>
      </c>
      <c r="G18" s="57"/>
      <c r="H18" s="57"/>
      <c r="I18" s="57"/>
      <c r="J18" s="57"/>
      <c r="K18" s="57">
        <v>5</v>
      </c>
      <c r="L18" s="57"/>
      <c r="M18" s="57"/>
      <c r="N18" s="57"/>
      <c r="O18" s="57"/>
      <c r="P18" s="57">
        <v>5</v>
      </c>
      <c r="Q18" s="57"/>
      <c r="R18" s="57"/>
      <c r="S18" s="57"/>
      <c r="T18" s="57"/>
      <c r="U18" s="57"/>
      <c r="V18" s="57"/>
      <c r="W18" s="57"/>
      <c r="X18" s="57"/>
      <c r="Y18" s="57"/>
      <c r="Z18" s="68">
        <v>2078.8</v>
      </c>
      <c r="AA18" s="57"/>
      <c r="AB18" s="57"/>
      <c r="AC18" s="57"/>
      <c r="AD18" s="57"/>
      <c r="AE18" s="57"/>
      <c r="AF18" s="57"/>
    </row>
    <row r="19" spans="1:32" ht="47.25" customHeight="1">
      <c r="A19" s="57">
        <v>15</v>
      </c>
      <c r="B19" s="57" t="s">
        <v>76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68"/>
      <c r="AA19" s="57"/>
      <c r="AB19" s="57"/>
      <c r="AC19" s="57"/>
      <c r="AD19" s="57"/>
      <c r="AE19" s="57"/>
      <c r="AF19" s="57"/>
    </row>
    <row r="20" spans="1:32" ht="47.25" customHeight="1">
      <c r="A20" s="57">
        <v>16</v>
      </c>
      <c r="B20" s="57" t="s">
        <v>77</v>
      </c>
      <c r="C20" s="67"/>
      <c r="D20" s="57"/>
      <c r="E20" s="57">
        <v>412</v>
      </c>
      <c r="F20" s="57">
        <v>60</v>
      </c>
      <c r="G20" s="57">
        <v>1</v>
      </c>
      <c r="H20" s="67"/>
      <c r="I20" s="57"/>
      <c r="J20" s="57"/>
      <c r="K20" s="57"/>
      <c r="L20" s="57">
        <v>1</v>
      </c>
      <c r="M20" s="67"/>
      <c r="N20" s="57"/>
      <c r="O20" s="57"/>
      <c r="P20" s="57"/>
      <c r="Q20" s="57">
        <v>1</v>
      </c>
      <c r="R20" s="57"/>
      <c r="S20" s="57"/>
      <c r="T20" s="57"/>
      <c r="U20" s="57"/>
      <c r="V20" s="57"/>
      <c r="W20" s="67"/>
      <c r="X20" s="57"/>
      <c r="Y20" s="57"/>
      <c r="Z20" s="68">
        <v>97848.7</v>
      </c>
      <c r="AA20" s="57"/>
      <c r="AB20" s="67"/>
      <c r="AC20" s="57"/>
      <c r="AD20" s="57"/>
      <c r="AE20" s="57"/>
      <c r="AF20" s="57"/>
    </row>
    <row r="21" spans="1:32" ht="47.25" customHeight="1">
      <c r="A21" s="57">
        <v>17</v>
      </c>
      <c r="B21" s="57" t="s">
        <v>78</v>
      </c>
      <c r="C21" s="67"/>
      <c r="D21" s="57"/>
      <c r="E21" s="57">
        <v>204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68"/>
      <c r="AA21" s="57"/>
      <c r="AB21" s="57"/>
      <c r="AC21" s="57"/>
      <c r="AD21" s="57"/>
      <c r="AE21" s="57"/>
      <c r="AF21" s="57"/>
    </row>
    <row r="22" spans="1:32" s="70" customFormat="1" ht="47.25" customHeight="1">
      <c r="A22" s="149" t="s">
        <v>87</v>
      </c>
      <c r="B22" s="150"/>
      <c r="C22" s="69">
        <v>100</v>
      </c>
      <c r="D22" s="69">
        <v>0</v>
      </c>
      <c r="E22" s="69">
        <v>701</v>
      </c>
      <c r="F22" s="69">
        <v>989</v>
      </c>
      <c r="G22" s="69">
        <v>273</v>
      </c>
      <c r="H22" s="69">
        <v>74</v>
      </c>
      <c r="I22" s="69">
        <v>0</v>
      </c>
      <c r="J22" s="69">
        <v>69</v>
      </c>
      <c r="K22" s="69">
        <v>331</v>
      </c>
      <c r="L22" s="69">
        <v>268</v>
      </c>
      <c r="M22" s="69">
        <v>73</v>
      </c>
      <c r="N22" s="69">
        <v>0</v>
      </c>
      <c r="O22" s="69">
        <v>0</v>
      </c>
      <c r="P22" s="69">
        <v>43</v>
      </c>
      <c r="Q22" s="69">
        <v>41</v>
      </c>
      <c r="R22" s="69">
        <v>1</v>
      </c>
      <c r="S22" s="69">
        <v>0</v>
      </c>
      <c r="T22" s="69">
        <v>69</v>
      </c>
      <c r="U22" s="69">
        <v>288</v>
      </c>
      <c r="V22" s="69">
        <v>227</v>
      </c>
      <c r="W22" s="69">
        <v>50246.4</v>
      </c>
      <c r="X22" s="69">
        <v>0</v>
      </c>
      <c r="Y22" s="69">
        <v>53112.6</v>
      </c>
      <c r="Z22" s="69">
        <v>547119.8</v>
      </c>
      <c r="AA22" s="69">
        <v>146594.8</v>
      </c>
      <c r="AB22" s="69">
        <v>0</v>
      </c>
      <c r="AC22" s="69">
        <v>0</v>
      </c>
      <c r="AD22" s="69">
        <v>0</v>
      </c>
      <c r="AE22" s="69">
        <v>0</v>
      </c>
      <c r="AF22" s="69">
        <v>0</v>
      </c>
    </row>
    <row r="23" spans="1:32" s="55" customFormat="1" ht="47.25" customHeight="1">
      <c r="A23" s="205" t="s">
        <v>79</v>
      </c>
      <c r="B23" s="205"/>
      <c r="C23" s="204">
        <v>2063</v>
      </c>
      <c r="D23" s="144"/>
      <c r="E23" s="144"/>
      <c r="F23" s="144"/>
      <c r="G23" s="145"/>
      <c r="H23" s="204">
        <v>742</v>
      </c>
      <c r="I23" s="144"/>
      <c r="J23" s="144"/>
      <c r="K23" s="144"/>
      <c r="L23" s="145"/>
      <c r="M23" s="204">
        <v>157</v>
      </c>
      <c r="N23" s="144"/>
      <c r="O23" s="144"/>
      <c r="P23" s="144"/>
      <c r="Q23" s="145"/>
      <c r="R23" s="204">
        <v>585</v>
      </c>
      <c r="S23" s="144"/>
      <c r="T23" s="144"/>
      <c r="U23" s="144"/>
      <c r="V23" s="145"/>
      <c r="W23" s="204">
        <v>797073.6000000001</v>
      </c>
      <c r="X23" s="144"/>
      <c r="Y23" s="144"/>
      <c r="Z23" s="144"/>
      <c r="AA23" s="145"/>
      <c r="AB23" s="204">
        <v>0</v>
      </c>
      <c r="AC23" s="144"/>
      <c r="AD23" s="144"/>
      <c r="AE23" s="144"/>
      <c r="AF23" s="145"/>
    </row>
    <row r="25" ht="15">
      <c r="T25" s="134"/>
    </row>
  </sheetData>
  <sheetProtection/>
  <mergeCells count="18">
    <mergeCell ref="AB3:AF3"/>
    <mergeCell ref="AB23:AF23"/>
    <mergeCell ref="R23:V23"/>
    <mergeCell ref="A22:B22"/>
    <mergeCell ref="A23:B23"/>
    <mergeCell ref="C23:G23"/>
    <mergeCell ref="H23:L23"/>
    <mergeCell ref="M23:Q23"/>
    <mergeCell ref="W23:AA23"/>
    <mergeCell ref="A1:AA1"/>
    <mergeCell ref="A2:AA2"/>
    <mergeCell ref="A3:A4"/>
    <mergeCell ref="B3:B4"/>
    <mergeCell ref="C3:G3"/>
    <mergeCell ref="H3:L3"/>
    <mergeCell ref="M3:Q3"/>
    <mergeCell ref="R3:V3"/>
    <mergeCell ref="W3:AA3"/>
  </mergeCells>
  <printOptions/>
  <pageMargins left="0.7" right="0.7" top="0.75" bottom="0.75" header="0.3" footer="0.3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23"/>
  <sheetViews>
    <sheetView view="pageBreakPreview" zoomScale="60" zoomScaleNormal="55" zoomScalePageLayoutView="0" workbookViewId="0" topLeftCell="A1">
      <pane ySplit="4" topLeftCell="A18" activePane="bottomLeft" state="frozen"/>
      <selection pane="topLeft" activeCell="A1" sqref="A1"/>
      <selection pane="bottomLeft" activeCell="A2" sqref="A2:AA2"/>
    </sheetView>
  </sheetViews>
  <sheetFormatPr defaultColWidth="9.00390625" defaultRowHeight="15.75"/>
  <cols>
    <col min="1" max="1" width="4.625" style="0" customWidth="1"/>
    <col min="2" max="2" width="15.00390625" style="0" customWidth="1"/>
    <col min="3" max="3" width="9.00390625" style="0" customWidth="1"/>
    <col min="4" max="4" width="9.625" style="0" customWidth="1"/>
    <col min="5" max="5" width="10.625" style="71" customWidth="1"/>
    <col min="6" max="6" width="9.875" style="71" customWidth="1"/>
    <col min="7" max="7" width="10.875" style="71" customWidth="1"/>
    <col min="8" max="8" width="9.00390625" style="0" customWidth="1"/>
    <col min="9" max="9" width="8.625" style="0" customWidth="1"/>
    <col min="10" max="10" width="10.50390625" style="71" customWidth="1"/>
    <col min="11" max="11" width="11.50390625" style="71" customWidth="1"/>
    <col min="12" max="12" width="10.50390625" style="71" customWidth="1"/>
    <col min="13" max="13" width="10.125" style="0" customWidth="1"/>
    <col min="14" max="14" width="8.375" style="0" customWidth="1"/>
    <col min="15" max="15" width="10.125" style="71" customWidth="1"/>
    <col min="16" max="16" width="9.125" style="71" customWidth="1"/>
    <col min="17" max="17" width="8.875" style="71" customWidth="1"/>
    <col min="18" max="18" width="8.875" style="0" customWidth="1"/>
    <col min="19" max="19" width="9.625" style="0" customWidth="1"/>
    <col min="20" max="20" width="9.125" style="71" customWidth="1"/>
    <col min="21" max="21" width="8.125" style="71" customWidth="1"/>
    <col min="22" max="22" width="9.625" style="71" customWidth="1"/>
    <col min="23" max="23" width="7.625" style="0" customWidth="1"/>
    <col min="24" max="24" width="8.375" style="0" customWidth="1"/>
    <col min="25" max="25" width="8.00390625" style="71" customWidth="1"/>
    <col min="26" max="26" width="8.125" style="71" customWidth="1"/>
    <col min="27" max="27" width="8.00390625" style="71" customWidth="1"/>
  </cols>
  <sheetData>
    <row r="1" spans="1:27" ht="29.25" customHeight="1">
      <c r="A1" s="151" t="s">
        <v>82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</row>
    <row r="2" spans="1:27" ht="21.75" customHeight="1">
      <c r="A2" s="152" t="s">
        <v>115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27" s="65" customFormat="1" ht="52.5" customHeight="1">
      <c r="A3" s="153" t="s">
        <v>22</v>
      </c>
      <c r="B3" s="153" t="s">
        <v>83</v>
      </c>
      <c r="C3" s="140" t="s">
        <v>84</v>
      </c>
      <c r="D3" s="141"/>
      <c r="E3" s="141"/>
      <c r="F3" s="141"/>
      <c r="G3" s="142"/>
      <c r="H3" s="140" t="s">
        <v>85</v>
      </c>
      <c r="I3" s="141"/>
      <c r="J3" s="141"/>
      <c r="K3" s="141"/>
      <c r="L3" s="142"/>
      <c r="M3" s="140" t="s">
        <v>86</v>
      </c>
      <c r="N3" s="141"/>
      <c r="O3" s="141"/>
      <c r="P3" s="141"/>
      <c r="Q3" s="142"/>
      <c r="R3" s="140" t="s">
        <v>28</v>
      </c>
      <c r="S3" s="141"/>
      <c r="T3" s="141"/>
      <c r="U3" s="141"/>
      <c r="V3" s="142"/>
      <c r="W3" s="140" t="s">
        <v>30</v>
      </c>
      <c r="X3" s="141"/>
      <c r="Y3" s="141"/>
      <c r="Z3" s="141"/>
      <c r="AA3" s="142"/>
    </row>
    <row r="4" spans="1:27" s="65" customFormat="1" ht="31.5" customHeight="1">
      <c r="A4" s="154"/>
      <c r="B4" s="154"/>
      <c r="C4" s="66">
        <v>2019</v>
      </c>
      <c r="D4" s="66">
        <v>2020</v>
      </c>
      <c r="E4" s="66">
        <v>2021</v>
      </c>
      <c r="F4" s="66">
        <v>2022</v>
      </c>
      <c r="G4" s="66">
        <v>2023</v>
      </c>
      <c r="H4" s="66">
        <v>2019</v>
      </c>
      <c r="I4" s="66">
        <v>2020</v>
      </c>
      <c r="J4" s="66">
        <v>2021</v>
      </c>
      <c r="K4" s="66">
        <v>2022</v>
      </c>
      <c r="L4" s="66">
        <v>2023</v>
      </c>
      <c r="M4" s="66">
        <v>2019</v>
      </c>
      <c r="N4" s="66">
        <v>2020</v>
      </c>
      <c r="O4" s="66">
        <v>2021</v>
      </c>
      <c r="P4" s="66">
        <v>2022</v>
      </c>
      <c r="Q4" s="66">
        <v>2023</v>
      </c>
      <c r="R4" s="66">
        <v>2019</v>
      </c>
      <c r="S4" s="66">
        <v>2020</v>
      </c>
      <c r="T4" s="66">
        <v>2021</v>
      </c>
      <c r="U4" s="66">
        <v>2022</v>
      </c>
      <c r="V4" s="66">
        <v>2023</v>
      </c>
      <c r="W4" s="66">
        <v>2019</v>
      </c>
      <c r="X4" s="66">
        <v>2020</v>
      </c>
      <c r="Y4" s="66">
        <v>2021</v>
      </c>
      <c r="Z4" s="66">
        <v>2022</v>
      </c>
      <c r="AA4" s="66">
        <v>2023</v>
      </c>
    </row>
    <row r="5" spans="1:27" ht="45" customHeight="1">
      <c r="A5" s="57">
        <v>1</v>
      </c>
      <c r="B5" s="57" t="s">
        <v>62</v>
      </c>
      <c r="C5" s="67"/>
      <c r="D5" s="56"/>
      <c r="E5" s="57"/>
      <c r="F5" s="57">
        <v>2</v>
      </c>
      <c r="G5" s="57"/>
      <c r="H5" s="67"/>
      <c r="I5" s="56"/>
      <c r="J5" s="57"/>
      <c r="K5" s="57">
        <v>2</v>
      </c>
      <c r="L5" s="57"/>
      <c r="M5" s="67"/>
      <c r="N5" s="56"/>
      <c r="O5" s="57"/>
      <c r="P5" s="57">
        <v>2</v>
      </c>
      <c r="Q5" s="57"/>
      <c r="R5" s="67"/>
      <c r="S5" s="56"/>
      <c r="T5" s="57"/>
      <c r="U5" s="68">
        <f>20.4+46.6</f>
        <v>67</v>
      </c>
      <c r="V5" s="57"/>
      <c r="W5" s="67"/>
      <c r="X5" s="56"/>
      <c r="Y5" s="57"/>
      <c r="Z5" s="57"/>
      <c r="AA5" s="57"/>
    </row>
    <row r="6" spans="1:27" ht="45" customHeight="1">
      <c r="A6" s="57">
        <v>2</v>
      </c>
      <c r="B6" s="57" t="s">
        <v>63</v>
      </c>
      <c r="C6" s="57"/>
      <c r="D6" s="56"/>
      <c r="E6" s="57"/>
      <c r="F6" s="57">
        <v>3</v>
      </c>
      <c r="G6" s="57"/>
      <c r="H6" s="57"/>
      <c r="I6" s="56"/>
      <c r="J6" s="57"/>
      <c r="K6" s="57">
        <v>3</v>
      </c>
      <c r="L6" s="57"/>
      <c r="M6" s="57"/>
      <c r="N6" s="56"/>
      <c r="O6" s="57"/>
      <c r="P6" s="57">
        <v>3</v>
      </c>
      <c r="Q6" s="57"/>
      <c r="R6" s="57"/>
      <c r="S6" s="56"/>
      <c r="T6" s="57"/>
      <c r="U6" s="68">
        <v>77.2</v>
      </c>
      <c r="V6" s="57"/>
      <c r="W6" s="57"/>
      <c r="X6" s="56"/>
      <c r="Y6" s="57"/>
      <c r="Z6" s="57"/>
      <c r="AA6" s="57"/>
    </row>
    <row r="7" spans="1:27" ht="45" customHeight="1">
      <c r="A7" s="57">
        <v>3</v>
      </c>
      <c r="B7" s="57" t="s">
        <v>64</v>
      </c>
      <c r="C7" s="57"/>
      <c r="D7" s="56"/>
      <c r="E7" s="57">
        <v>5</v>
      </c>
      <c r="F7" s="57"/>
      <c r="G7" s="57"/>
      <c r="H7" s="57"/>
      <c r="I7" s="56"/>
      <c r="J7" s="57">
        <v>5</v>
      </c>
      <c r="K7" s="57"/>
      <c r="L7" s="57"/>
      <c r="M7" s="57"/>
      <c r="N7" s="56"/>
      <c r="O7" s="57">
        <v>5</v>
      </c>
      <c r="P7" s="57"/>
      <c r="Q7" s="57"/>
      <c r="R7" s="57"/>
      <c r="S7" s="56"/>
      <c r="T7" s="57">
        <v>1013.3</v>
      </c>
      <c r="U7" s="68"/>
      <c r="V7" s="57"/>
      <c r="W7" s="57"/>
      <c r="X7" s="56"/>
      <c r="Y7" s="57"/>
      <c r="Z7" s="57"/>
      <c r="AA7" s="57"/>
    </row>
    <row r="8" spans="1:27" ht="45" customHeight="1">
      <c r="A8" s="57">
        <v>4</v>
      </c>
      <c r="B8" s="57" t="s">
        <v>65</v>
      </c>
      <c r="C8" s="57"/>
      <c r="D8" s="56"/>
      <c r="E8" s="57"/>
      <c r="F8" s="57">
        <v>1</v>
      </c>
      <c r="G8" s="57"/>
      <c r="H8" s="57"/>
      <c r="I8" s="56"/>
      <c r="J8" s="57"/>
      <c r="K8" s="57">
        <v>1</v>
      </c>
      <c r="L8" s="57"/>
      <c r="M8" s="57"/>
      <c r="N8" s="56"/>
      <c r="O8" s="57"/>
      <c r="P8" s="57">
        <v>1</v>
      </c>
      <c r="Q8" s="57"/>
      <c r="R8" s="57"/>
      <c r="S8" s="56"/>
      <c r="T8" s="57"/>
      <c r="U8" s="68">
        <v>50.2</v>
      </c>
      <c r="V8" s="57"/>
      <c r="W8" s="57"/>
      <c r="X8" s="56"/>
      <c r="Y8" s="57"/>
      <c r="Z8" s="57"/>
      <c r="AA8" s="57"/>
    </row>
    <row r="9" spans="1:27" ht="45" customHeight="1">
      <c r="A9" s="57">
        <v>5</v>
      </c>
      <c r="B9" s="57" t="s">
        <v>66</v>
      </c>
      <c r="C9" s="57"/>
      <c r="D9" s="56"/>
      <c r="E9" s="57"/>
      <c r="F9" s="57">
        <v>2</v>
      </c>
      <c r="G9" s="57"/>
      <c r="H9" s="57"/>
      <c r="I9" s="56"/>
      <c r="J9" s="57"/>
      <c r="K9" s="57">
        <v>2</v>
      </c>
      <c r="L9" s="57"/>
      <c r="M9" s="57"/>
      <c r="N9" s="56"/>
      <c r="O9" s="57"/>
      <c r="P9" s="57">
        <v>2</v>
      </c>
      <c r="Q9" s="57"/>
      <c r="R9" s="57"/>
      <c r="S9" s="56"/>
      <c r="T9" s="57"/>
      <c r="U9" s="68">
        <f>74.5+476.2</f>
        <v>550.7</v>
      </c>
      <c r="V9" s="57"/>
      <c r="W9" s="57"/>
      <c r="X9" s="56"/>
      <c r="Y9" s="57"/>
      <c r="Z9" s="57"/>
      <c r="AA9" s="57"/>
    </row>
    <row r="10" spans="1:27" ht="45" customHeight="1">
      <c r="A10" s="57">
        <v>6</v>
      </c>
      <c r="B10" s="57" t="s">
        <v>67</v>
      </c>
      <c r="C10" s="57"/>
      <c r="D10" s="56"/>
      <c r="E10" s="57"/>
      <c r="F10" s="57">
        <v>1</v>
      </c>
      <c r="G10" s="57"/>
      <c r="H10" s="57"/>
      <c r="I10" s="56"/>
      <c r="J10" s="57"/>
      <c r="K10" s="57">
        <v>1</v>
      </c>
      <c r="L10" s="57"/>
      <c r="M10" s="57"/>
      <c r="N10" s="56"/>
      <c r="O10" s="57"/>
      <c r="P10" s="57">
        <v>1</v>
      </c>
      <c r="Q10" s="57"/>
      <c r="R10" s="57"/>
      <c r="S10" s="56"/>
      <c r="T10" s="57"/>
      <c r="U10" s="68">
        <v>73.8</v>
      </c>
      <c r="V10" s="57"/>
      <c r="W10" s="57"/>
      <c r="X10" s="56"/>
      <c r="Y10" s="57"/>
      <c r="Z10" s="57"/>
      <c r="AA10" s="57"/>
    </row>
    <row r="11" spans="1:27" ht="45" customHeight="1">
      <c r="A11" s="57">
        <v>7</v>
      </c>
      <c r="B11" s="57" t="s">
        <v>68</v>
      </c>
      <c r="C11" s="57"/>
      <c r="D11" s="56"/>
      <c r="E11" s="57"/>
      <c r="F11" s="57">
        <v>1</v>
      </c>
      <c r="G11" s="57"/>
      <c r="H11" s="57"/>
      <c r="I11" s="56"/>
      <c r="J11" s="57"/>
      <c r="K11" s="57">
        <v>1</v>
      </c>
      <c r="L11" s="57"/>
      <c r="M11" s="57"/>
      <c r="N11" s="56"/>
      <c r="O11" s="57"/>
      <c r="P11" s="57">
        <v>1</v>
      </c>
      <c r="Q11" s="57"/>
      <c r="R11" s="57"/>
      <c r="S11" s="56"/>
      <c r="T11" s="57"/>
      <c r="U11" s="68">
        <v>69.9</v>
      </c>
      <c r="V11" s="57"/>
      <c r="W11" s="57"/>
      <c r="X11" s="56"/>
      <c r="Y11" s="57"/>
      <c r="Z11" s="57"/>
      <c r="AA11" s="57"/>
    </row>
    <row r="12" spans="1:27" ht="45" customHeight="1">
      <c r="A12" s="57">
        <v>8</v>
      </c>
      <c r="B12" s="57" t="s">
        <v>69</v>
      </c>
      <c r="C12" s="57"/>
      <c r="D12" s="56"/>
      <c r="E12" s="57"/>
      <c r="F12" s="57">
        <v>3</v>
      </c>
      <c r="G12" s="57"/>
      <c r="H12" s="57"/>
      <c r="I12" s="56"/>
      <c r="J12" s="57"/>
      <c r="K12" s="57">
        <v>3</v>
      </c>
      <c r="L12" s="57"/>
      <c r="M12" s="57"/>
      <c r="N12" s="56"/>
      <c r="O12" s="57"/>
      <c r="P12" s="57">
        <v>3</v>
      </c>
      <c r="Q12" s="57"/>
      <c r="R12" s="57"/>
      <c r="S12" s="56"/>
      <c r="T12" s="57"/>
      <c r="U12" s="68">
        <f>29.4+11.5+17.6</f>
        <v>58.5</v>
      </c>
      <c r="V12" s="57"/>
      <c r="W12" s="57"/>
      <c r="X12" s="56"/>
      <c r="Y12" s="57"/>
      <c r="Z12" s="57"/>
      <c r="AA12" s="57"/>
    </row>
    <row r="13" spans="1:27" ht="45" customHeight="1">
      <c r="A13" s="57">
        <v>9</v>
      </c>
      <c r="B13" s="57" t="s">
        <v>70</v>
      </c>
      <c r="C13" s="57"/>
      <c r="D13" s="56"/>
      <c r="E13" s="57"/>
      <c r="F13" s="57">
        <v>1</v>
      </c>
      <c r="G13" s="57"/>
      <c r="H13" s="57"/>
      <c r="I13" s="56"/>
      <c r="J13" s="57"/>
      <c r="K13" s="57">
        <v>1</v>
      </c>
      <c r="L13" s="57"/>
      <c r="M13" s="57"/>
      <c r="N13" s="56"/>
      <c r="O13" s="57"/>
      <c r="P13" s="57">
        <v>1</v>
      </c>
      <c r="Q13" s="57"/>
      <c r="R13" s="57"/>
      <c r="S13" s="56"/>
      <c r="T13" s="57"/>
      <c r="U13" s="68">
        <v>52.1</v>
      </c>
      <c r="V13" s="57"/>
      <c r="W13" s="57"/>
      <c r="X13" s="56"/>
      <c r="Y13" s="57"/>
      <c r="Z13" s="57"/>
      <c r="AA13" s="57"/>
    </row>
    <row r="14" spans="1:27" ht="45" customHeight="1">
      <c r="A14" s="57">
        <v>10</v>
      </c>
      <c r="B14" s="57" t="s">
        <v>71</v>
      </c>
      <c r="C14" s="57"/>
      <c r="D14" s="56"/>
      <c r="E14" s="57"/>
      <c r="F14" s="57">
        <v>2</v>
      </c>
      <c r="G14" s="57"/>
      <c r="H14" s="57"/>
      <c r="I14" s="56"/>
      <c r="J14" s="57"/>
      <c r="K14" s="57">
        <v>2</v>
      </c>
      <c r="L14" s="57"/>
      <c r="M14" s="57"/>
      <c r="N14" s="56"/>
      <c r="O14" s="57"/>
      <c r="P14" s="57">
        <v>2</v>
      </c>
      <c r="Q14" s="57"/>
      <c r="R14" s="57"/>
      <c r="S14" s="56"/>
      <c r="T14" s="57"/>
      <c r="U14" s="68">
        <f>18.6+31.9</f>
        <v>50.5</v>
      </c>
      <c r="V14" s="57"/>
      <c r="W14" s="57"/>
      <c r="X14" s="56"/>
      <c r="Y14" s="57"/>
      <c r="Z14" s="57"/>
      <c r="AA14" s="57"/>
    </row>
    <row r="15" spans="1:27" ht="45" customHeight="1">
      <c r="A15" s="57">
        <v>11</v>
      </c>
      <c r="B15" s="57" t="s">
        <v>72</v>
      </c>
      <c r="C15" s="57"/>
      <c r="D15" s="56"/>
      <c r="E15" s="57"/>
      <c r="F15" s="57">
        <v>1</v>
      </c>
      <c r="G15" s="57"/>
      <c r="H15" s="57"/>
      <c r="I15" s="56"/>
      <c r="J15" s="57"/>
      <c r="K15" s="57">
        <v>1</v>
      </c>
      <c r="L15" s="57"/>
      <c r="M15" s="57"/>
      <c r="N15" s="56"/>
      <c r="O15" s="57"/>
      <c r="P15" s="57">
        <v>1</v>
      </c>
      <c r="Q15" s="57"/>
      <c r="R15" s="57"/>
      <c r="S15" s="56"/>
      <c r="T15" s="57"/>
      <c r="U15" s="68">
        <v>15.9</v>
      </c>
      <c r="V15" s="57"/>
      <c r="W15" s="57"/>
      <c r="X15" s="56"/>
      <c r="Y15" s="57"/>
      <c r="Z15" s="57"/>
      <c r="AA15" s="57"/>
    </row>
    <row r="16" spans="1:27" ht="45" customHeight="1">
      <c r="A16" s="57">
        <v>12</v>
      </c>
      <c r="B16" s="57" t="s">
        <v>73</v>
      </c>
      <c r="C16" s="57"/>
      <c r="D16" s="56"/>
      <c r="E16" s="57"/>
      <c r="F16" s="57">
        <v>3</v>
      </c>
      <c r="G16" s="57"/>
      <c r="H16" s="57"/>
      <c r="I16" s="56"/>
      <c r="J16" s="57"/>
      <c r="K16" s="57">
        <v>3</v>
      </c>
      <c r="L16" s="57"/>
      <c r="M16" s="57"/>
      <c r="N16" s="56"/>
      <c r="O16" s="57"/>
      <c r="P16" s="57">
        <v>3</v>
      </c>
      <c r="Q16" s="57"/>
      <c r="R16" s="57"/>
      <c r="S16" s="56"/>
      <c r="T16" s="57"/>
      <c r="U16" s="68">
        <v>148.3</v>
      </c>
      <c r="V16" s="57"/>
      <c r="W16" s="57"/>
      <c r="X16" s="56"/>
      <c r="Y16" s="57"/>
      <c r="Z16" s="57"/>
      <c r="AA16" s="57"/>
    </row>
    <row r="17" spans="1:27" ht="45" customHeight="1">
      <c r="A17" s="57">
        <v>13</v>
      </c>
      <c r="B17" s="57" t="s">
        <v>74</v>
      </c>
      <c r="C17" s="57"/>
      <c r="D17" s="56"/>
      <c r="E17" s="57"/>
      <c r="F17" s="57">
        <v>2</v>
      </c>
      <c r="G17" s="57">
        <v>2</v>
      </c>
      <c r="H17" s="57"/>
      <c r="I17" s="56"/>
      <c r="J17" s="57"/>
      <c r="K17" s="57">
        <v>2</v>
      </c>
      <c r="L17" s="57">
        <v>2</v>
      </c>
      <c r="M17" s="57"/>
      <c r="N17" s="56"/>
      <c r="O17" s="57"/>
      <c r="P17" s="57">
        <v>2</v>
      </c>
      <c r="Q17" s="57">
        <v>2</v>
      </c>
      <c r="R17" s="57"/>
      <c r="S17" s="56"/>
      <c r="T17" s="57"/>
      <c r="U17" s="68">
        <v>102</v>
      </c>
      <c r="V17" s="57">
        <f>39.9+54.4</f>
        <v>94.3</v>
      </c>
      <c r="W17" s="57"/>
      <c r="X17" s="56"/>
      <c r="Y17" s="57"/>
      <c r="Z17" s="57"/>
      <c r="AA17" s="57"/>
    </row>
    <row r="18" spans="1:27" ht="45" customHeight="1">
      <c r="A18" s="57">
        <v>14</v>
      </c>
      <c r="B18" s="57" t="s">
        <v>75</v>
      </c>
      <c r="C18" s="57"/>
      <c r="D18" s="56"/>
      <c r="E18" s="57"/>
      <c r="F18" s="57"/>
      <c r="G18" s="57"/>
      <c r="H18" s="57"/>
      <c r="I18" s="56"/>
      <c r="J18" s="57"/>
      <c r="K18" s="57"/>
      <c r="L18" s="57"/>
      <c r="M18" s="57"/>
      <c r="N18" s="56"/>
      <c r="O18" s="57"/>
      <c r="P18" s="57"/>
      <c r="Q18" s="57"/>
      <c r="R18" s="57"/>
      <c r="S18" s="56"/>
      <c r="T18" s="57"/>
      <c r="U18" s="68"/>
      <c r="V18" s="57"/>
      <c r="W18" s="57"/>
      <c r="X18" s="56"/>
      <c r="Y18" s="57"/>
      <c r="Z18" s="57"/>
      <c r="AA18" s="57"/>
    </row>
    <row r="19" spans="1:27" ht="45" customHeight="1">
      <c r="A19" s="57">
        <v>15</v>
      </c>
      <c r="B19" s="57" t="s">
        <v>76</v>
      </c>
      <c r="C19" s="57"/>
      <c r="D19" s="56"/>
      <c r="E19" s="57"/>
      <c r="F19" s="57"/>
      <c r="G19" s="57"/>
      <c r="H19" s="57"/>
      <c r="I19" s="56"/>
      <c r="J19" s="57"/>
      <c r="K19" s="57"/>
      <c r="L19" s="57"/>
      <c r="M19" s="57"/>
      <c r="N19" s="56"/>
      <c r="O19" s="57"/>
      <c r="P19" s="57"/>
      <c r="Q19" s="57"/>
      <c r="R19" s="57"/>
      <c r="S19" s="56"/>
      <c r="T19" s="57"/>
      <c r="U19" s="68"/>
      <c r="V19" s="57"/>
      <c r="W19" s="57"/>
      <c r="X19" s="56"/>
      <c r="Y19" s="57"/>
      <c r="Z19" s="57"/>
      <c r="AA19" s="57"/>
    </row>
    <row r="20" spans="1:27" ht="45" customHeight="1">
      <c r="A20" s="57">
        <v>16</v>
      </c>
      <c r="B20" s="57" t="s">
        <v>77</v>
      </c>
      <c r="C20" s="67"/>
      <c r="D20" s="56"/>
      <c r="E20" s="57"/>
      <c r="F20" s="57">
        <v>3</v>
      </c>
      <c r="G20" s="57">
        <v>1</v>
      </c>
      <c r="H20" s="67"/>
      <c r="I20" s="56"/>
      <c r="J20" s="57"/>
      <c r="K20" s="57">
        <v>3</v>
      </c>
      <c r="L20" s="57">
        <v>1</v>
      </c>
      <c r="M20" s="67"/>
      <c r="N20" s="56"/>
      <c r="O20" s="57"/>
      <c r="P20" s="57">
        <v>3</v>
      </c>
      <c r="Q20" s="57">
        <v>1</v>
      </c>
      <c r="R20" s="67"/>
      <c r="S20" s="56"/>
      <c r="T20" s="57"/>
      <c r="U20" s="68">
        <f>24.7+201+17.3</f>
        <v>243</v>
      </c>
      <c r="V20" s="57">
        <v>26.7</v>
      </c>
      <c r="W20" s="67"/>
      <c r="X20" s="56"/>
      <c r="Y20" s="57"/>
      <c r="Z20" s="57"/>
      <c r="AA20" s="57"/>
    </row>
    <row r="21" spans="1:27" ht="45" customHeight="1">
      <c r="A21" s="57">
        <v>17</v>
      </c>
      <c r="B21" s="57" t="s">
        <v>78</v>
      </c>
      <c r="C21" s="57"/>
      <c r="D21" s="56"/>
      <c r="E21" s="57"/>
      <c r="F21" s="57"/>
      <c r="G21" s="57"/>
      <c r="H21" s="57"/>
      <c r="I21" s="56"/>
      <c r="J21" s="57"/>
      <c r="K21" s="57"/>
      <c r="L21" s="57"/>
      <c r="M21" s="57"/>
      <c r="N21" s="56"/>
      <c r="O21" s="57"/>
      <c r="P21" s="57"/>
      <c r="Q21" s="57"/>
      <c r="R21" s="57"/>
      <c r="S21" s="56"/>
      <c r="T21" s="57"/>
      <c r="U21" s="68"/>
      <c r="V21" s="57"/>
      <c r="W21" s="57"/>
      <c r="X21" s="56"/>
      <c r="Y21" s="57"/>
      <c r="Z21" s="57"/>
      <c r="AA21" s="57"/>
    </row>
    <row r="22" spans="1:27" s="70" customFormat="1" ht="45" customHeight="1">
      <c r="A22" s="149" t="s">
        <v>87</v>
      </c>
      <c r="B22" s="150"/>
      <c r="C22" s="69">
        <f aca="true" t="shared" si="0" ref="C22:AA22">SUM(C5:C21)</f>
        <v>0</v>
      </c>
      <c r="D22" s="69">
        <f t="shared" si="0"/>
        <v>0</v>
      </c>
      <c r="E22" s="69">
        <f t="shared" si="0"/>
        <v>5</v>
      </c>
      <c r="F22" s="69">
        <f t="shared" si="0"/>
        <v>25</v>
      </c>
      <c r="G22" s="69">
        <f t="shared" si="0"/>
        <v>3</v>
      </c>
      <c r="H22" s="69">
        <f t="shared" si="0"/>
        <v>0</v>
      </c>
      <c r="I22" s="69">
        <f t="shared" si="0"/>
        <v>0</v>
      </c>
      <c r="J22" s="69">
        <f t="shared" si="0"/>
        <v>5</v>
      </c>
      <c r="K22" s="69">
        <f t="shared" si="0"/>
        <v>25</v>
      </c>
      <c r="L22" s="69">
        <f t="shared" si="0"/>
        <v>3</v>
      </c>
      <c r="M22" s="69">
        <f>SUM(M5:M21)</f>
        <v>0</v>
      </c>
      <c r="N22" s="69">
        <f t="shared" si="0"/>
        <v>0</v>
      </c>
      <c r="O22" s="69">
        <f t="shared" si="0"/>
        <v>5</v>
      </c>
      <c r="P22" s="69">
        <f t="shared" si="0"/>
        <v>25</v>
      </c>
      <c r="Q22" s="69">
        <f t="shared" si="0"/>
        <v>3</v>
      </c>
      <c r="R22" s="69">
        <f t="shared" si="0"/>
        <v>0</v>
      </c>
      <c r="S22" s="69">
        <f t="shared" si="0"/>
        <v>0</v>
      </c>
      <c r="T22" s="69">
        <f t="shared" si="0"/>
        <v>1013.3</v>
      </c>
      <c r="U22" s="69">
        <f t="shared" si="0"/>
        <v>1559.1000000000001</v>
      </c>
      <c r="V22" s="69">
        <f t="shared" si="0"/>
        <v>121</v>
      </c>
      <c r="W22" s="69">
        <f t="shared" si="0"/>
        <v>0</v>
      </c>
      <c r="X22" s="69">
        <f t="shared" si="0"/>
        <v>0</v>
      </c>
      <c r="Y22" s="69">
        <f t="shared" si="0"/>
        <v>0</v>
      </c>
      <c r="Z22" s="69">
        <f t="shared" si="0"/>
        <v>0</v>
      </c>
      <c r="AA22" s="69">
        <f t="shared" si="0"/>
        <v>0</v>
      </c>
    </row>
    <row r="23" spans="1:27" s="55" customFormat="1" ht="45" customHeight="1">
      <c r="A23" s="205" t="s">
        <v>79</v>
      </c>
      <c r="B23" s="205"/>
      <c r="C23" s="204">
        <f>C22+D22+E22+F22+G22</f>
        <v>33</v>
      </c>
      <c r="D23" s="144"/>
      <c r="E23" s="144"/>
      <c r="F23" s="144"/>
      <c r="G23" s="145"/>
      <c r="H23" s="204">
        <f>H22+I22+J22+K22+L22</f>
        <v>33</v>
      </c>
      <c r="I23" s="144"/>
      <c r="J23" s="144"/>
      <c r="K23" s="144"/>
      <c r="L23" s="145"/>
      <c r="M23" s="204">
        <f>M22+N22+O22+P22+Q22</f>
        <v>33</v>
      </c>
      <c r="N23" s="144"/>
      <c r="O23" s="144"/>
      <c r="P23" s="144"/>
      <c r="Q23" s="145"/>
      <c r="R23" s="204">
        <f>R22+S22+T22+U22+V22</f>
        <v>2693.4</v>
      </c>
      <c r="S23" s="144"/>
      <c r="T23" s="144"/>
      <c r="U23" s="144"/>
      <c r="V23" s="145"/>
      <c r="W23" s="204">
        <f>W22+X22+Y22+Z22+AA22</f>
        <v>0</v>
      </c>
      <c r="X23" s="144"/>
      <c r="Y23" s="144"/>
      <c r="Z23" s="144"/>
      <c r="AA23" s="145"/>
    </row>
  </sheetData>
  <sheetProtection/>
  <mergeCells count="16">
    <mergeCell ref="W23:AA23"/>
    <mergeCell ref="A22:B22"/>
    <mergeCell ref="A23:B23"/>
    <mergeCell ref="C23:G23"/>
    <mergeCell ref="H23:L23"/>
    <mergeCell ref="M23:Q23"/>
    <mergeCell ref="R23:V23"/>
    <mergeCell ref="A1:AA1"/>
    <mergeCell ref="A2:AA2"/>
    <mergeCell ref="A3:A4"/>
    <mergeCell ref="B3:B4"/>
    <mergeCell ref="C3:G3"/>
    <mergeCell ref="H3:L3"/>
    <mergeCell ref="M3:Q3"/>
    <mergeCell ref="R3:V3"/>
    <mergeCell ref="W3:AA3"/>
  </mergeCells>
  <printOptions/>
  <pageMargins left="0.7" right="0.7" top="0.75" bottom="0.75" header="0.3" footer="0.3"/>
  <pageSetup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="85" zoomScaleNormal="85" zoomScalePageLayoutView="0" workbookViewId="0" topLeftCell="A1">
      <pane ySplit="4" topLeftCell="A19" activePane="bottomLeft" state="frozen"/>
      <selection pane="topLeft" activeCell="A1" sqref="A1"/>
      <selection pane="bottomLeft" activeCell="Q26" sqref="Q26"/>
    </sheetView>
  </sheetViews>
  <sheetFormatPr defaultColWidth="9.00390625" defaultRowHeight="15.75"/>
  <cols>
    <col min="1" max="1" width="4.625" style="0" customWidth="1"/>
    <col min="3" max="3" width="7.625" style="0" customWidth="1"/>
    <col min="4" max="5" width="8.125" style="0" customWidth="1"/>
    <col min="6" max="6" width="7.625" style="0" customWidth="1"/>
    <col min="7" max="7" width="7.125" style="0" customWidth="1"/>
    <col min="8" max="12" width="7.625" style="0" customWidth="1"/>
    <col min="13" max="13" width="7.50390625" style="0" customWidth="1"/>
    <col min="14" max="15" width="7.125" style="0" customWidth="1"/>
    <col min="16" max="16" width="7.375" style="0" customWidth="1"/>
    <col min="17" max="17" width="7.125" style="0" customWidth="1"/>
    <col min="18" max="18" width="6.00390625" style="0" customWidth="1"/>
    <col min="19" max="19" width="6.875" style="0" customWidth="1"/>
    <col min="20" max="21" width="5.625" style="0" customWidth="1"/>
    <col min="22" max="22" width="7.00390625" style="0" customWidth="1"/>
    <col min="23" max="23" width="5.875" style="0" customWidth="1"/>
    <col min="24" max="24" width="5.50390625" style="0" customWidth="1"/>
    <col min="25" max="25" width="5.125" style="0" customWidth="1"/>
    <col min="26" max="26" width="5.625" style="0" customWidth="1"/>
    <col min="27" max="27" width="5.00390625" style="0" customWidth="1"/>
  </cols>
  <sheetData>
    <row r="1" spans="1:27" ht="29.25" customHeight="1">
      <c r="A1" s="157" t="s">
        <v>108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</row>
    <row r="2" spans="1:27" ht="29.25" customHeight="1">
      <c r="A2" s="158" t="s">
        <v>115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</row>
    <row r="3" spans="1:27" s="65" customFormat="1" ht="52.5" customHeight="1">
      <c r="A3" s="153" t="s">
        <v>22</v>
      </c>
      <c r="B3" s="153" t="s">
        <v>83</v>
      </c>
      <c r="C3" s="140" t="s">
        <v>94</v>
      </c>
      <c r="D3" s="141"/>
      <c r="E3" s="141"/>
      <c r="F3" s="141"/>
      <c r="G3" s="142"/>
      <c r="H3" s="140" t="s">
        <v>95</v>
      </c>
      <c r="I3" s="141"/>
      <c r="J3" s="141"/>
      <c r="K3" s="141"/>
      <c r="L3" s="142"/>
      <c r="M3" s="140" t="s">
        <v>96</v>
      </c>
      <c r="N3" s="141"/>
      <c r="O3" s="141"/>
      <c r="P3" s="141"/>
      <c r="Q3" s="142"/>
      <c r="R3" s="140" t="s">
        <v>97</v>
      </c>
      <c r="S3" s="141"/>
      <c r="T3" s="141"/>
      <c r="U3" s="141"/>
      <c r="V3" s="142"/>
      <c r="W3" s="140" t="s">
        <v>98</v>
      </c>
      <c r="X3" s="141"/>
      <c r="Y3" s="141"/>
      <c r="Z3" s="141"/>
      <c r="AA3" s="142"/>
    </row>
    <row r="4" spans="1:27" s="65" customFormat="1" ht="31.5" customHeight="1">
      <c r="A4" s="154"/>
      <c r="B4" s="154"/>
      <c r="C4" s="66">
        <v>2019</v>
      </c>
      <c r="D4" s="66">
        <v>2020</v>
      </c>
      <c r="E4" s="66">
        <v>2021</v>
      </c>
      <c r="F4" s="66">
        <v>2022</v>
      </c>
      <c r="G4" s="72">
        <v>2023</v>
      </c>
      <c r="H4" s="72">
        <v>2019</v>
      </c>
      <c r="I4" s="72">
        <v>2020</v>
      </c>
      <c r="J4" s="72">
        <v>2021</v>
      </c>
      <c r="K4" s="66">
        <v>2022</v>
      </c>
      <c r="L4" s="66">
        <v>2023</v>
      </c>
      <c r="M4" s="66">
        <v>2019</v>
      </c>
      <c r="N4" s="66">
        <v>2020</v>
      </c>
      <c r="O4" s="66">
        <v>2021</v>
      </c>
      <c r="P4" s="66">
        <v>2022</v>
      </c>
      <c r="Q4" s="66">
        <v>2023</v>
      </c>
      <c r="R4" s="66">
        <v>2019</v>
      </c>
      <c r="S4" s="66">
        <v>2020</v>
      </c>
      <c r="T4" s="66">
        <v>2021</v>
      </c>
      <c r="U4" s="66">
        <v>2022</v>
      </c>
      <c r="V4" s="66">
        <v>2023</v>
      </c>
      <c r="W4" s="66">
        <v>2019</v>
      </c>
      <c r="X4" s="66">
        <v>2020</v>
      </c>
      <c r="Y4" s="66">
        <v>2021</v>
      </c>
      <c r="Z4" s="66">
        <v>2022</v>
      </c>
      <c r="AA4" s="66">
        <v>2023</v>
      </c>
    </row>
    <row r="5" spans="1:27" ht="30.75" customHeight="1">
      <c r="A5" s="57">
        <v>1</v>
      </c>
      <c r="B5" s="57" t="s">
        <v>62</v>
      </c>
      <c r="C5" s="117">
        <v>322</v>
      </c>
      <c r="D5" s="118">
        <v>499</v>
      </c>
      <c r="E5" s="118">
        <v>1220</v>
      </c>
      <c r="F5" s="119">
        <v>1026</v>
      </c>
      <c r="G5" s="118">
        <v>321</v>
      </c>
      <c r="H5" s="117">
        <v>322</v>
      </c>
      <c r="I5" s="118">
        <v>499</v>
      </c>
      <c r="J5" s="118">
        <v>1220</v>
      </c>
      <c r="K5" s="119">
        <v>1026</v>
      </c>
      <c r="L5" s="118">
        <v>321</v>
      </c>
      <c r="M5" s="117">
        <v>322</v>
      </c>
      <c r="N5" s="118">
        <v>499</v>
      </c>
      <c r="O5" s="118">
        <v>1220</v>
      </c>
      <c r="P5" s="119">
        <v>1026</v>
      </c>
      <c r="Q5" s="118">
        <v>321</v>
      </c>
      <c r="R5" s="120"/>
      <c r="S5" s="120"/>
      <c r="T5" s="120"/>
      <c r="U5" s="120"/>
      <c r="V5" s="120"/>
      <c r="W5" s="67"/>
      <c r="X5" s="56"/>
      <c r="Y5" s="57"/>
      <c r="Z5" s="121"/>
      <c r="AA5" s="121"/>
    </row>
    <row r="6" spans="1:27" ht="30.75" customHeight="1">
      <c r="A6" s="57">
        <v>2</v>
      </c>
      <c r="B6" s="57" t="s">
        <v>63</v>
      </c>
      <c r="C6" s="118">
        <v>170</v>
      </c>
      <c r="D6" s="118">
        <v>373</v>
      </c>
      <c r="E6" s="118">
        <v>518</v>
      </c>
      <c r="F6" s="119">
        <v>563</v>
      </c>
      <c r="G6" s="118">
        <v>210</v>
      </c>
      <c r="H6" s="118">
        <v>170</v>
      </c>
      <c r="I6" s="118">
        <v>373</v>
      </c>
      <c r="J6" s="118">
        <v>518</v>
      </c>
      <c r="K6" s="119">
        <v>563</v>
      </c>
      <c r="L6" s="118">
        <v>210</v>
      </c>
      <c r="M6" s="118">
        <v>170</v>
      </c>
      <c r="N6" s="118">
        <v>373</v>
      </c>
      <c r="O6" s="118">
        <v>518</v>
      </c>
      <c r="P6" s="119">
        <v>563</v>
      </c>
      <c r="Q6" s="118">
        <v>210</v>
      </c>
      <c r="R6" s="120">
        <f aca="true" t="shared" si="0" ref="R6:V21">H6-M6</f>
        <v>0</v>
      </c>
      <c r="S6" s="120">
        <f t="shared" si="0"/>
        <v>0</v>
      </c>
      <c r="T6" s="120">
        <f t="shared" si="0"/>
        <v>0</v>
      </c>
      <c r="U6" s="120">
        <f t="shared" si="0"/>
        <v>0</v>
      </c>
      <c r="V6" s="120">
        <f t="shared" si="0"/>
        <v>0</v>
      </c>
      <c r="W6" s="57"/>
      <c r="X6" s="56"/>
      <c r="Y6" s="122"/>
      <c r="Z6" s="121"/>
      <c r="AA6" s="121"/>
    </row>
    <row r="7" spans="1:27" ht="30.75" customHeight="1">
      <c r="A7" s="57">
        <v>3</v>
      </c>
      <c r="B7" s="57" t="s">
        <v>64</v>
      </c>
      <c r="C7" s="118">
        <v>222</v>
      </c>
      <c r="D7" s="118">
        <v>545</v>
      </c>
      <c r="E7" s="118">
        <v>345</v>
      </c>
      <c r="F7" s="119">
        <v>377</v>
      </c>
      <c r="G7" s="118">
        <v>90</v>
      </c>
      <c r="H7" s="118">
        <v>222</v>
      </c>
      <c r="I7" s="118">
        <v>545</v>
      </c>
      <c r="J7" s="118">
        <v>345</v>
      </c>
      <c r="K7" s="119">
        <v>377</v>
      </c>
      <c r="L7" s="118">
        <v>90</v>
      </c>
      <c r="M7" s="118">
        <v>222</v>
      </c>
      <c r="N7" s="118">
        <v>545</v>
      </c>
      <c r="O7" s="118">
        <v>345</v>
      </c>
      <c r="P7" s="119">
        <v>377</v>
      </c>
      <c r="Q7" s="118">
        <v>90</v>
      </c>
      <c r="R7" s="120">
        <f t="shared" si="0"/>
        <v>0</v>
      </c>
      <c r="S7" s="120">
        <f t="shared" si="0"/>
        <v>0</v>
      </c>
      <c r="T7" s="120">
        <f t="shared" si="0"/>
        <v>0</v>
      </c>
      <c r="U7" s="120">
        <f t="shared" si="0"/>
        <v>0</v>
      </c>
      <c r="V7" s="120">
        <f t="shared" si="0"/>
        <v>0</v>
      </c>
      <c r="W7" s="57"/>
      <c r="X7" s="56"/>
      <c r="Y7" s="57"/>
      <c r="Z7" s="121"/>
      <c r="AA7" s="121"/>
    </row>
    <row r="8" spans="1:27" ht="30.75" customHeight="1">
      <c r="A8" s="57">
        <v>4</v>
      </c>
      <c r="B8" s="57" t="s">
        <v>65</v>
      </c>
      <c r="C8" s="118">
        <v>202</v>
      </c>
      <c r="D8" s="118">
        <v>213</v>
      </c>
      <c r="E8" s="118">
        <v>315</v>
      </c>
      <c r="F8" s="119">
        <v>272</v>
      </c>
      <c r="G8" s="118">
        <v>106</v>
      </c>
      <c r="H8" s="118">
        <v>202</v>
      </c>
      <c r="I8" s="118">
        <v>213</v>
      </c>
      <c r="J8" s="118">
        <v>315</v>
      </c>
      <c r="K8" s="119">
        <v>272</v>
      </c>
      <c r="L8" s="118">
        <v>106</v>
      </c>
      <c r="M8" s="118">
        <v>202</v>
      </c>
      <c r="N8" s="118">
        <v>213</v>
      </c>
      <c r="O8" s="118">
        <v>315</v>
      </c>
      <c r="P8" s="119">
        <v>272</v>
      </c>
      <c r="Q8" s="118">
        <v>106</v>
      </c>
      <c r="R8" s="120">
        <f t="shared" si="0"/>
        <v>0</v>
      </c>
      <c r="S8" s="120">
        <f t="shared" si="0"/>
        <v>0</v>
      </c>
      <c r="T8" s="120">
        <f t="shared" si="0"/>
        <v>0</v>
      </c>
      <c r="U8" s="120">
        <f t="shared" si="0"/>
        <v>0</v>
      </c>
      <c r="V8" s="120">
        <f t="shared" si="0"/>
        <v>0</v>
      </c>
      <c r="W8" s="122"/>
      <c r="X8" s="123"/>
      <c r="Y8" s="121"/>
      <c r="Z8" s="121"/>
      <c r="AA8" s="121"/>
    </row>
    <row r="9" spans="1:27" ht="30.75" customHeight="1">
      <c r="A9" s="57">
        <v>5</v>
      </c>
      <c r="B9" s="57" t="s">
        <v>66</v>
      </c>
      <c r="C9" s="118">
        <v>158</v>
      </c>
      <c r="D9" s="118">
        <v>116</v>
      </c>
      <c r="E9" s="118">
        <v>278</v>
      </c>
      <c r="F9" s="119">
        <v>259</v>
      </c>
      <c r="G9" s="118">
        <v>87</v>
      </c>
      <c r="H9" s="118">
        <v>158</v>
      </c>
      <c r="I9" s="118">
        <v>116</v>
      </c>
      <c r="J9" s="118">
        <v>278</v>
      </c>
      <c r="K9" s="119">
        <v>259</v>
      </c>
      <c r="L9" s="118">
        <v>87</v>
      </c>
      <c r="M9" s="118">
        <v>158</v>
      </c>
      <c r="N9" s="118">
        <v>116</v>
      </c>
      <c r="O9" s="118">
        <v>278</v>
      </c>
      <c r="P9" s="119">
        <v>259</v>
      </c>
      <c r="Q9" s="118">
        <v>87</v>
      </c>
      <c r="R9" s="120">
        <f t="shared" si="0"/>
        <v>0</v>
      </c>
      <c r="S9" s="120">
        <f t="shared" si="0"/>
        <v>0</v>
      </c>
      <c r="T9" s="120">
        <f t="shared" si="0"/>
        <v>0</v>
      </c>
      <c r="U9" s="120">
        <f t="shared" si="0"/>
        <v>0</v>
      </c>
      <c r="V9" s="120">
        <f t="shared" si="0"/>
        <v>0</v>
      </c>
      <c r="W9" s="122"/>
      <c r="X9" s="123"/>
      <c r="Y9" s="121"/>
      <c r="Z9" s="121"/>
      <c r="AA9" s="121"/>
    </row>
    <row r="10" spans="1:27" ht="30.75" customHeight="1">
      <c r="A10" s="57">
        <v>6</v>
      </c>
      <c r="B10" s="57" t="s">
        <v>67</v>
      </c>
      <c r="C10" s="118">
        <v>215</v>
      </c>
      <c r="D10" s="118">
        <v>194</v>
      </c>
      <c r="E10" s="118">
        <v>337</v>
      </c>
      <c r="F10" s="119">
        <v>340</v>
      </c>
      <c r="G10" s="118">
        <v>129</v>
      </c>
      <c r="H10" s="118">
        <v>215</v>
      </c>
      <c r="I10" s="118">
        <v>194</v>
      </c>
      <c r="J10" s="118">
        <v>337</v>
      </c>
      <c r="K10" s="119">
        <v>340</v>
      </c>
      <c r="L10" s="118">
        <v>129</v>
      </c>
      <c r="M10" s="118">
        <v>215</v>
      </c>
      <c r="N10" s="118">
        <v>194</v>
      </c>
      <c r="O10" s="118">
        <v>337</v>
      </c>
      <c r="P10" s="119">
        <v>340</v>
      </c>
      <c r="Q10" s="118">
        <v>129</v>
      </c>
      <c r="R10" s="120">
        <f t="shared" si="0"/>
        <v>0</v>
      </c>
      <c r="S10" s="120">
        <f t="shared" si="0"/>
        <v>0</v>
      </c>
      <c r="T10" s="120">
        <f t="shared" si="0"/>
        <v>0</v>
      </c>
      <c r="U10" s="120">
        <f t="shared" si="0"/>
        <v>0</v>
      </c>
      <c r="V10" s="120">
        <f t="shared" si="0"/>
        <v>0</v>
      </c>
      <c r="W10" s="122"/>
      <c r="X10" s="56"/>
      <c r="Y10" s="121"/>
      <c r="Z10" s="121"/>
      <c r="AA10" s="121"/>
    </row>
    <row r="11" spans="1:27" ht="30.75" customHeight="1">
      <c r="A11" s="57">
        <v>7</v>
      </c>
      <c r="B11" s="57" t="s">
        <v>68</v>
      </c>
      <c r="C11" s="118">
        <v>88</v>
      </c>
      <c r="D11" s="118">
        <v>89</v>
      </c>
      <c r="E11" s="118">
        <v>92</v>
      </c>
      <c r="F11" s="119">
        <v>98</v>
      </c>
      <c r="G11" s="118">
        <v>108</v>
      </c>
      <c r="H11" s="118">
        <v>88</v>
      </c>
      <c r="I11" s="118">
        <v>89</v>
      </c>
      <c r="J11" s="118">
        <v>92</v>
      </c>
      <c r="K11" s="119">
        <v>98</v>
      </c>
      <c r="L11" s="118">
        <v>108</v>
      </c>
      <c r="M11" s="118">
        <v>88</v>
      </c>
      <c r="N11" s="118">
        <v>89</v>
      </c>
      <c r="O11" s="118">
        <v>92</v>
      </c>
      <c r="P11" s="119">
        <v>98</v>
      </c>
      <c r="Q11" s="118">
        <v>108</v>
      </c>
      <c r="R11" s="120">
        <f t="shared" si="0"/>
        <v>0</v>
      </c>
      <c r="S11" s="120">
        <f t="shared" si="0"/>
        <v>0</v>
      </c>
      <c r="T11" s="120">
        <f t="shared" si="0"/>
        <v>0</v>
      </c>
      <c r="U11" s="120">
        <f t="shared" si="0"/>
        <v>0</v>
      </c>
      <c r="V11" s="120">
        <f t="shared" si="0"/>
        <v>0</v>
      </c>
      <c r="W11" s="122"/>
      <c r="X11" s="123"/>
      <c r="Y11" s="121"/>
      <c r="Z11" s="121"/>
      <c r="AA11" s="121"/>
    </row>
    <row r="12" spans="1:27" ht="30.75" customHeight="1">
      <c r="A12" s="57">
        <v>8</v>
      </c>
      <c r="B12" s="57" t="s">
        <v>69</v>
      </c>
      <c r="C12" s="118">
        <v>538</v>
      </c>
      <c r="D12" s="118">
        <v>644</v>
      </c>
      <c r="E12" s="118">
        <v>644</v>
      </c>
      <c r="F12" s="119">
        <v>692</v>
      </c>
      <c r="G12" s="118">
        <v>214</v>
      </c>
      <c r="H12" s="118">
        <v>538</v>
      </c>
      <c r="I12" s="118">
        <v>644</v>
      </c>
      <c r="J12" s="118">
        <v>644</v>
      </c>
      <c r="K12" s="119">
        <v>692</v>
      </c>
      <c r="L12" s="118">
        <v>214</v>
      </c>
      <c r="M12" s="118">
        <v>538</v>
      </c>
      <c r="N12" s="118">
        <v>644</v>
      </c>
      <c r="O12" s="118">
        <v>644</v>
      </c>
      <c r="P12" s="119">
        <v>692</v>
      </c>
      <c r="Q12" s="118">
        <v>214</v>
      </c>
      <c r="R12" s="120">
        <f t="shared" si="0"/>
        <v>0</v>
      </c>
      <c r="S12" s="120">
        <f t="shared" si="0"/>
        <v>0</v>
      </c>
      <c r="T12" s="120">
        <f t="shared" si="0"/>
        <v>0</v>
      </c>
      <c r="U12" s="120">
        <f t="shared" si="0"/>
        <v>0</v>
      </c>
      <c r="V12" s="120">
        <f t="shared" si="0"/>
        <v>0</v>
      </c>
      <c r="W12" s="57"/>
      <c r="X12" s="56"/>
      <c r="Y12" s="121"/>
      <c r="Z12" s="57"/>
      <c r="AA12" s="121"/>
    </row>
    <row r="13" spans="1:27" ht="30.75" customHeight="1">
      <c r="A13" s="57">
        <v>9</v>
      </c>
      <c r="B13" s="57" t="s">
        <v>70</v>
      </c>
      <c r="C13" s="118">
        <v>79</v>
      </c>
      <c r="D13" s="118">
        <v>152</v>
      </c>
      <c r="E13" s="118">
        <v>128</v>
      </c>
      <c r="F13" s="119">
        <v>132</v>
      </c>
      <c r="G13" s="118">
        <v>96</v>
      </c>
      <c r="H13" s="118">
        <v>79</v>
      </c>
      <c r="I13" s="118">
        <v>152</v>
      </c>
      <c r="J13" s="118">
        <v>128</v>
      </c>
      <c r="K13" s="119">
        <v>132</v>
      </c>
      <c r="L13" s="118">
        <v>96</v>
      </c>
      <c r="M13" s="118">
        <v>79</v>
      </c>
      <c r="N13" s="118">
        <v>152</v>
      </c>
      <c r="O13" s="118">
        <v>128</v>
      </c>
      <c r="P13" s="119">
        <v>132</v>
      </c>
      <c r="Q13" s="118">
        <v>96</v>
      </c>
      <c r="R13" s="120">
        <f t="shared" si="0"/>
        <v>0</v>
      </c>
      <c r="S13" s="120">
        <f t="shared" si="0"/>
        <v>0</v>
      </c>
      <c r="T13" s="120">
        <f t="shared" si="0"/>
        <v>0</v>
      </c>
      <c r="U13" s="120">
        <f t="shared" si="0"/>
        <v>0</v>
      </c>
      <c r="V13" s="120">
        <f t="shared" si="0"/>
        <v>0</v>
      </c>
      <c r="W13" s="122"/>
      <c r="X13" s="123"/>
      <c r="Y13" s="121"/>
      <c r="Z13" s="121"/>
      <c r="AA13" s="121"/>
    </row>
    <row r="14" spans="1:27" ht="30.75" customHeight="1">
      <c r="A14" s="57">
        <v>10</v>
      </c>
      <c r="B14" s="57" t="s">
        <v>71</v>
      </c>
      <c r="C14" s="118">
        <v>470</v>
      </c>
      <c r="D14" s="118">
        <v>389</v>
      </c>
      <c r="E14" s="118">
        <v>307</v>
      </c>
      <c r="F14" s="119">
        <v>294</v>
      </c>
      <c r="G14" s="118">
        <v>83</v>
      </c>
      <c r="H14" s="118">
        <v>470</v>
      </c>
      <c r="I14" s="118">
        <v>389</v>
      </c>
      <c r="J14" s="118">
        <v>307</v>
      </c>
      <c r="K14" s="119">
        <v>294</v>
      </c>
      <c r="L14" s="118">
        <v>83</v>
      </c>
      <c r="M14" s="118">
        <v>470</v>
      </c>
      <c r="N14" s="118">
        <v>389</v>
      </c>
      <c r="O14" s="118">
        <v>307</v>
      </c>
      <c r="P14" s="119">
        <v>294</v>
      </c>
      <c r="Q14" s="118">
        <v>83</v>
      </c>
      <c r="R14" s="120">
        <f t="shared" si="0"/>
        <v>0</v>
      </c>
      <c r="S14" s="120">
        <f t="shared" si="0"/>
        <v>0</v>
      </c>
      <c r="T14" s="120">
        <f t="shared" si="0"/>
        <v>0</v>
      </c>
      <c r="U14" s="120">
        <f t="shared" si="0"/>
        <v>0</v>
      </c>
      <c r="V14" s="120">
        <f t="shared" si="0"/>
        <v>0</v>
      </c>
      <c r="W14" s="122"/>
      <c r="X14" s="123"/>
      <c r="Y14" s="121"/>
      <c r="Z14" s="121"/>
      <c r="AA14" s="121"/>
    </row>
    <row r="15" spans="1:27" ht="30.75" customHeight="1">
      <c r="A15" s="57">
        <v>11</v>
      </c>
      <c r="B15" s="57" t="s">
        <v>72</v>
      </c>
      <c r="C15" s="118">
        <v>61</v>
      </c>
      <c r="D15" s="118">
        <v>63</v>
      </c>
      <c r="E15" s="118">
        <v>66</v>
      </c>
      <c r="F15" s="119">
        <v>65</v>
      </c>
      <c r="G15" s="118">
        <v>61</v>
      </c>
      <c r="H15" s="118">
        <v>61</v>
      </c>
      <c r="I15" s="118">
        <v>63</v>
      </c>
      <c r="J15" s="118">
        <v>66</v>
      </c>
      <c r="K15" s="119">
        <v>65</v>
      </c>
      <c r="L15" s="118">
        <v>61</v>
      </c>
      <c r="M15" s="118">
        <v>61</v>
      </c>
      <c r="N15" s="118">
        <v>63</v>
      </c>
      <c r="O15" s="118">
        <v>66</v>
      </c>
      <c r="P15" s="119">
        <v>65</v>
      </c>
      <c r="Q15" s="118">
        <v>61</v>
      </c>
      <c r="R15" s="120">
        <f t="shared" si="0"/>
        <v>0</v>
      </c>
      <c r="S15" s="120">
        <f t="shared" si="0"/>
        <v>0</v>
      </c>
      <c r="T15" s="120">
        <f t="shared" si="0"/>
        <v>0</v>
      </c>
      <c r="U15" s="120">
        <f t="shared" si="0"/>
        <v>0</v>
      </c>
      <c r="V15" s="120">
        <f t="shared" si="0"/>
        <v>0</v>
      </c>
      <c r="W15" s="122"/>
      <c r="X15" s="123"/>
      <c r="Y15" s="121"/>
      <c r="Z15" s="121"/>
      <c r="AA15" s="121"/>
    </row>
    <row r="16" spans="1:27" ht="30.75" customHeight="1">
      <c r="A16" s="57">
        <v>12</v>
      </c>
      <c r="B16" s="57" t="s">
        <v>73</v>
      </c>
      <c r="C16" s="118">
        <v>104</v>
      </c>
      <c r="D16" s="118">
        <v>167</v>
      </c>
      <c r="E16" s="118">
        <v>176</v>
      </c>
      <c r="F16" s="119">
        <v>158</v>
      </c>
      <c r="G16" s="118">
        <v>84</v>
      </c>
      <c r="H16" s="118">
        <v>104</v>
      </c>
      <c r="I16" s="118">
        <v>167</v>
      </c>
      <c r="J16" s="118">
        <v>176</v>
      </c>
      <c r="K16" s="119">
        <v>158</v>
      </c>
      <c r="L16" s="118">
        <v>84</v>
      </c>
      <c r="M16" s="118">
        <v>104</v>
      </c>
      <c r="N16" s="118">
        <v>167</v>
      </c>
      <c r="O16" s="118">
        <v>176</v>
      </c>
      <c r="P16" s="119">
        <v>158</v>
      </c>
      <c r="Q16" s="118">
        <v>84</v>
      </c>
      <c r="R16" s="120">
        <f t="shared" si="0"/>
        <v>0</v>
      </c>
      <c r="S16" s="120">
        <f t="shared" si="0"/>
        <v>0</v>
      </c>
      <c r="T16" s="120">
        <f t="shared" si="0"/>
        <v>0</v>
      </c>
      <c r="U16" s="120">
        <f t="shared" si="0"/>
        <v>0</v>
      </c>
      <c r="V16" s="120">
        <f t="shared" si="0"/>
        <v>0</v>
      </c>
      <c r="W16" s="122"/>
      <c r="X16" s="123"/>
      <c r="Y16" s="121"/>
      <c r="Z16" s="121"/>
      <c r="AA16" s="121"/>
    </row>
    <row r="17" spans="1:27" ht="30.75" customHeight="1">
      <c r="A17" s="57">
        <v>13</v>
      </c>
      <c r="B17" s="57" t="s">
        <v>74</v>
      </c>
      <c r="C17" s="118">
        <v>128</v>
      </c>
      <c r="D17" s="118">
        <v>185</v>
      </c>
      <c r="E17" s="118">
        <v>170</v>
      </c>
      <c r="F17" s="119">
        <v>183</v>
      </c>
      <c r="G17" s="118">
        <v>134</v>
      </c>
      <c r="H17" s="118">
        <v>128</v>
      </c>
      <c r="I17" s="118">
        <v>185</v>
      </c>
      <c r="J17" s="118">
        <v>170</v>
      </c>
      <c r="K17" s="119">
        <v>183</v>
      </c>
      <c r="L17" s="118">
        <v>134</v>
      </c>
      <c r="M17" s="118">
        <v>128</v>
      </c>
      <c r="N17" s="118">
        <v>185</v>
      </c>
      <c r="O17" s="118">
        <v>170</v>
      </c>
      <c r="P17" s="119">
        <v>183</v>
      </c>
      <c r="Q17" s="118">
        <v>134</v>
      </c>
      <c r="R17" s="120">
        <f t="shared" si="0"/>
        <v>0</v>
      </c>
      <c r="S17" s="120">
        <f t="shared" si="0"/>
        <v>0</v>
      </c>
      <c r="T17" s="120">
        <f t="shared" si="0"/>
        <v>0</v>
      </c>
      <c r="U17" s="120">
        <f t="shared" si="0"/>
        <v>0</v>
      </c>
      <c r="V17" s="120">
        <f t="shared" si="0"/>
        <v>0</v>
      </c>
      <c r="W17" s="122"/>
      <c r="X17" s="56"/>
      <c r="Y17" s="57"/>
      <c r="Z17" s="57"/>
      <c r="AA17" s="121"/>
    </row>
    <row r="18" spans="1:27" ht="30.75" customHeight="1">
      <c r="A18" s="57">
        <v>14</v>
      </c>
      <c r="B18" s="57" t="s">
        <v>75</v>
      </c>
      <c r="C18" s="118">
        <v>154</v>
      </c>
      <c r="D18" s="118">
        <v>127</v>
      </c>
      <c r="E18" s="118">
        <v>185</v>
      </c>
      <c r="F18" s="119">
        <v>180</v>
      </c>
      <c r="G18" s="118">
        <v>64</v>
      </c>
      <c r="H18" s="118">
        <v>154</v>
      </c>
      <c r="I18" s="118">
        <v>127</v>
      </c>
      <c r="J18" s="118">
        <v>185</v>
      </c>
      <c r="K18" s="119">
        <v>180</v>
      </c>
      <c r="L18" s="118">
        <v>64</v>
      </c>
      <c r="M18" s="118">
        <v>154</v>
      </c>
      <c r="N18" s="118">
        <v>127</v>
      </c>
      <c r="O18" s="118">
        <v>185</v>
      </c>
      <c r="P18" s="119">
        <v>180</v>
      </c>
      <c r="Q18" s="118">
        <v>64</v>
      </c>
      <c r="R18" s="120">
        <f t="shared" si="0"/>
        <v>0</v>
      </c>
      <c r="S18" s="120">
        <f t="shared" si="0"/>
        <v>0</v>
      </c>
      <c r="T18" s="120">
        <f t="shared" si="0"/>
        <v>0</v>
      </c>
      <c r="U18" s="120">
        <f t="shared" si="0"/>
        <v>0</v>
      </c>
      <c r="V18" s="120">
        <f t="shared" si="0"/>
        <v>0</v>
      </c>
      <c r="W18" s="122"/>
      <c r="X18" s="121"/>
      <c r="Y18" s="121"/>
      <c r="Z18" s="122"/>
      <c r="AA18" s="121"/>
    </row>
    <row r="19" spans="1:27" ht="30.75" customHeight="1">
      <c r="A19" s="57">
        <v>15</v>
      </c>
      <c r="B19" s="57" t="s">
        <v>76</v>
      </c>
      <c r="C19" s="118">
        <v>26</v>
      </c>
      <c r="D19" s="118">
        <v>31</v>
      </c>
      <c r="E19" s="118">
        <v>56</v>
      </c>
      <c r="F19" s="119">
        <v>76</v>
      </c>
      <c r="G19" s="118">
        <v>37</v>
      </c>
      <c r="H19" s="118">
        <v>26</v>
      </c>
      <c r="I19" s="118">
        <v>31</v>
      </c>
      <c r="J19" s="118">
        <v>56</v>
      </c>
      <c r="K19" s="119">
        <v>76</v>
      </c>
      <c r="L19" s="118">
        <v>37</v>
      </c>
      <c r="M19" s="118">
        <v>26</v>
      </c>
      <c r="N19" s="118">
        <v>31</v>
      </c>
      <c r="O19" s="118">
        <v>56</v>
      </c>
      <c r="P19" s="119">
        <v>76</v>
      </c>
      <c r="Q19" s="118">
        <v>37</v>
      </c>
      <c r="R19" s="120">
        <f t="shared" si="0"/>
        <v>0</v>
      </c>
      <c r="S19" s="120">
        <f t="shared" si="0"/>
        <v>0</v>
      </c>
      <c r="T19" s="120">
        <f t="shared" si="0"/>
        <v>0</v>
      </c>
      <c r="U19" s="120">
        <f t="shared" si="0"/>
        <v>0</v>
      </c>
      <c r="V19" s="120">
        <f t="shared" si="0"/>
        <v>0</v>
      </c>
      <c r="W19" s="122"/>
      <c r="X19" s="121"/>
      <c r="Y19" s="121"/>
      <c r="Z19" s="122"/>
      <c r="AA19" s="121"/>
    </row>
    <row r="20" spans="1:27" s="128" customFormat="1" ht="30.75" customHeight="1">
      <c r="A20" s="57">
        <v>16</v>
      </c>
      <c r="B20" s="57" t="s">
        <v>77</v>
      </c>
      <c r="C20" s="127">
        <v>60</v>
      </c>
      <c r="D20" s="73">
        <v>145</v>
      </c>
      <c r="E20" s="73">
        <v>167</v>
      </c>
      <c r="F20" s="57">
        <v>177</v>
      </c>
      <c r="G20" s="73">
        <v>52</v>
      </c>
      <c r="H20" s="127">
        <v>60</v>
      </c>
      <c r="I20" s="73">
        <v>145</v>
      </c>
      <c r="J20" s="73">
        <v>167</v>
      </c>
      <c r="K20" s="57">
        <v>177</v>
      </c>
      <c r="L20" s="73">
        <v>52</v>
      </c>
      <c r="M20" s="127">
        <v>60</v>
      </c>
      <c r="N20" s="73">
        <v>145</v>
      </c>
      <c r="O20" s="73">
        <v>167</v>
      </c>
      <c r="P20" s="57">
        <v>177</v>
      </c>
      <c r="Q20" s="73">
        <v>52</v>
      </c>
      <c r="R20" s="120">
        <f t="shared" si="0"/>
        <v>0</v>
      </c>
      <c r="S20" s="120">
        <f t="shared" si="0"/>
        <v>0</v>
      </c>
      <c r="T20" s="120">
        <f t="shared" si="0"/>
        <v>0</v>
      </c>
      <c r="U20" s="120">
        <f t="shared" si="0"/>
        <v>0</v>
      </c>
      <c r="V20" s="120">
        <f t="shared" si="0"/>
        <v>0</v>
      </c>
      <c r="W20" s="122"/>
      <c r="X20" s="121"/>
      <c r="Y20" s="121"/>
      <c r="Z20" s="122"/>
      <c r="AA20" s="121"/>
    </row>
    <row r="21" spans="1:27" s="128" customFormat="1" ht="30.75" customHeight="1">
      <c r="A21" s="57">
        <v>17</v>
      </c>
      <c r="B21" s="57" t="s">
        <v>78</v>
      </c>
      <c r="C21" s="73">
        <v>202</v>
      </c>
      <c r="D21" s="73">
        <v>303</v>
      </c>
      <c r="E21" s="73">
        <v>300</v>
      </c>
      <c r="F21" s="57">
        <v>288</v>
      </c>
      <c r="G21" s="73">
        <v>112</v>
      </c>
      <c r="H21" s="73">
        <v>202</v>
      </c>
      <c r="I21" s="73">
        <v>303</v>
      </c>
      <c r="J21" s="73">
        <v>300</v>
      </c>
      <c r="K21" s="57">
        <v>288</v>
      </c>
      <c r="L21" s="73">
        <v>112</v>
      </c>
      <c r="M21" s="73">
        <v>202</v>
      </c>
      <c r="N21" s="73">
        <v>303</v>
      </c>
      <c r="O21" s="73">
        <v>300</v>
      </c>
      <c r="P21" s="57">
        <v>288</v>
      </c>
      <c r="Q21" s="73">
        <v>112</v>
      </c>
      <c r="R21" s="120">
        <f t="shared" si="0"/>
        <v>0</v>
      </c>
      <c r="S21" s="120">
        <f t="shared" si="0"/>
        <v>0</v>
      </c>
      <c r="T21" s="120">
        <f t="shared" si="0"/>
        <v>0</v>
      </c>
      <c r="U21" s="120">
        <f t="shared" si="0"/>
        <v>0</v>
      </c>
      <c r="V21" s="120">
        <f t="shared" si="0"/>
        <v>0</v>
      </c>
      <c r="W21" s="122"/>
      <c r="X21" s="121"/>
      <c r="Y21" s="121"/>
      <c r="Z21" s="57"/>
      <c r="AA21" s="121"/>
    </row>
    <row r="22" spans="1:27" s="70" customFormat="1" ht="30.75" customHeight="1">
      <c r="A22" s="149" t="s">
        <v>87</v>
      </c>
      <c r="B22" s="150"/>
      <c r="C22" s="91">
        <f aca="true" t="shared" si="1" ref="C22:Q22">SUM(C5:C21)</f>
        <v>3199</v>
      </c>
      <c r="D22" s="91">
        <f t="shared" si="1"/>
        <v>4235</v>
      </c>
      <c r="E22" s="91">
        <f t="shared" si="1"/>
        <v>5304</v>
      </c>
      <c r="F22" s="91">
        <f t="shared" si="1"/>
        <v>5180</v>
      </c>
      <c r="G22" s="93">
        <f t="shared" si="1"/>
        <v>1988</v>
      </c>
      <c r="H22" s="93">
        <f t="shared" si="1"/>
        <v>3199</v>
      </c>
      <c r="I22" s="93">
        <f t="shared" si="1"/>
        <v>4235</v>
      </c>
      <c r="J22" s="93">
        <f t="shared" si="1"/>
        <v>5304</v>
      </c>
      <c r="K22" s="91">
        <f t="shared" si="1"/>
        <v>5180</v>
      </c>
      <c r="L22" s="130">
        <f t="shared" si="1"/>
        <v>1988</v>
      </c>
      <c r="M22" s="131">
        <f t="shared" si="1"/>
        <v>3199</v>
      </c>
      <c r="N22" s="131">
        <f t="shared" si="1"/>
        <v>4235</v>
      </c>
      <c r="O22" s="131">
        <f t="shared" si="1"/>
        <v>5304</v>
      </c>
      <c r="P22" s="131">
        <f t="shared" si="1"/>
        <v>5180</v>
      </c>
      <c r="Q22" s="130">
        <f t="shared" si="1"/>
        <v>1988</v>
      </c>
      <c r="R22" s="69">
        <f>SUM(R5:R21)</f>
        <v>0</v>
      </c>
      <c r="S22" s="69">
        <f>SUM(S5:S21)</f>
        <v>0</v>
      </c>
      <c r="T22" s="69">
        <f>SUM(T5:T21)</f>
        <v>0</v>
      </c>
      <c r="U22" s="69">
        <f>SUM(U12:U21)</f>
        <v>0</v>
      </c>
      <c r="V22" s="124">
        <v>0</v>
      </c>
      <c r="W22" s="125"/>
      <c r="X22" s="126"/>
      <c r="Y22" s="125"/>
      <c r="Z22" s="125"/>
      <c r="AA22" s="125"/>
    </row>
    <row r="23" ht="15">
      <c r="K23" s="129" t="s">
        <v>99</v>
      </c>
    </row>
  </sheetData>
  <sheetProtection/>
  <mergeCells count="10">
    <mergeCell ref="A22:B22"/>
    <mergeCell ref="A1:AA1"/>
    <mergeCell ref="A2:AA2"/>
    <mergeCell ref="A3:A4"/>
    <mergeCell ref="B3:B4"/>
    <mergeCell ref="C3:G3"/>
    <mergeCell ref="H3:L3"/>
    <mergeCell ref="M3:Q3"/>
    <mergeCell ref="R3:V3"/>
    <mergeCell ref="W3:AA3"/>
  </mergeCells>
  <printOptions/>
  <pageMargins left="0.45" right="0.2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Bush</dc:creator>
  <cp:keywords/>
  <dc:description/>
  <cp:lastModifiedBy>Vũ Minh Hào</cp:lastModifiedBy>
  <cp:lastPrinted>2023-12-13T01:28:59Z</cp:lastPrinted>
  <dcterms:created xsi:type="dcterms:W3CDTF">2013-03-05T05:03:35Z</dcterms:created>
  <dcterms:modified xsi:type="dcterms:W3CDTF">2023-12-13T01:29:06Z</dcterms:modified>
  <cp:category/>
  <cp:version/>
  <cp:contentType/>
  <cp:contentStatus/>
</cp:coreProperties>
</file>