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8" windowHeight="11916" activeTab="2"/>
  </bookViews>
  <sheets>
    <sheet name="DT thu" sheetId="1" r:id="rId1"/>
    <sheet name="DT chi" sheetId="2" r:id="rId2"/>
    <sheet name="BSCD-BSCMT" sheetId="3" r:id="rId3"/>
    <sheet name="CT chi" sheetId="4" state="hidden" r:id="rId4"/>
    <sheet name="Sheet1" sheetId="5" r:id="rId5"/>
    <sheet name="Sheet2" sheetId="6" r:id="rId6"/>
    <sheet name="Sheet3" sheetId="7" r:id="rId7"/>
    <sheet name="Sheet4" sheetId="8" r:id="rId8"/>
  </sheets>
  <definedNames>
    <definedName name="_xlnm.Print_Area" localSheetId="2">'BSCD-BSCMT'!$A$1:$K$24</definedName>
    <definedName name="_xlnm.Print_Area" localSheetId="1">'DT chi'!$A$1:$S$24</definedName>
    <definedName name="_xlnm.Print_Area" localSheetId="0">'DT thu'!$A$1:$AG$27</definedName>
    <definedName name="_xlnm.Print_Titles" localSheetId="0">'DT thu'!$A:$B</definedName>
  </definedNames>
  <calcPr fullCalcOnLoad="1"/>
</workbook>
</file>

<file path=xl/sharedStrings.xml><?xml version="1.0" encoding="utf-8"?>
<sst xmlns="http://schemas.openxmlformats.org/spreadsheetml/2006/main" count="2588" uniqueCount="220">
  <si>
    <t>Phụ lục số 02.1</t>
  </si>
  <si>
    <t>DỰ TOÁN THU NSNN GIAO CHO CÁC XÃ, THỊ TRẤN NĂM 2024</t>
  </si>
  <si>
    <t>Đơn vị: triệu đồng</t>
  </si>
  <si>
    <t>STT</t>
  </si>
  <si>
    <t>Tên đơn vị</t>
  </si>
  <si>
    <t>Thu NSNN trên địa bàn</t>
  </si>
  <si>
    <t>Thu cân đối NSX (không tính tiền sử dụng đất)</t>
  </si>
  <si>
    <t>Thu ngoài quốc doanh</t>
  </si>
  <si>
    <t>Thuế TNCN từ SXKD</t>
  </si>
  <si>
    <t>Thuế TNCN từ chuyển nhượng</t>
  </si>
  <si>
    <t>Lệ phí trước bạ nhà đất</t>
  </si>
  <si>
    <t>Phí, lệ phí</t>
  </si>
  <si>
    <t>PNN 
(NSX 100%)</t>
  </si>
  <si>
    <t>Thu cấp quyền khai thác khoáng sản</t>
  </si>
  <si>
    <t>Thu tại xã</t>
  </si>
  <si>
    <t>Thu tiền sử dụng đất</t>
  </si>
  <si>
    <t>Tổng số</t>
  </si>
  <si>
    <t>Trong đó</t>
  </si>
  <si>
    <t>Điều tiết NSTW+
Tỉnh</t>
  </si>
  <si>
    <t>Điều tiết NSH</t>
  </si>
  <si>
    <t>Điều tiết NSX</t>
  </si>
  <si>
    <t>Thuế GTGT</t>
  </si>
  <si>
    <t>Thuế TTĐB (NSH)</t>
  </si>
  <si>
    <t>Lệ phí môn bài (NSX 100%</t>
  </si>
  <si>
    <t>Phí khác (NSX 100%)</t>
  </si>
  <si>
    <t>NSH</t>
  </si>
  <si>
    <t>NSX</t>
  </si>
  <si>
    <t>NST</t>
  </si>
  <si>
    <t>Thị trấn Bích Động</t>
  </si>
  <si>
    <t>Thị trấn Nếnh</t>
  </si>
  <si>
    <t>Xã Thượng Lan</t>
  </si>
  <si>
    <t>Xã Việt Tiến</t>
  </si>
  <si>
    <t>Xã Nghĩa Trung</t>
  </si>
  <si>
    <t>Xã Minh Đức</t>
  </si>
  <si>
    <t>Xã Hương mai</t>
  </si>
  <si>
    <t>Xã Tự Lạn</t>
  </si>
  <si>
    <t>Xã Trung Sơn</t>
  </si>
  <si>
    <t>Xã Hồng Thái</t>
  </si>
  <si>
    <t>Xã Tiên Sơn</t>
  </si>
  <si>
    <t>Xã Tăng Tiến</t>
  </si>
  <si>
    <t>Xã Quảng Minh</t>
  </si>
  <si>
    <t>Xã Ninh Sơn</t>
  </si>
  <si>
    <t>Xã Vân Trung</t>
  </si>
  <si>
    <t>Xã Vân Hà</t>
  </si>
  <si>
    <t>Xã Quang Châu</t>
  </si>
  <si>
    <t>DỰ TOÁN CHI NGÂN SÁCH XÃ, THỊ TRẤN NĂM 2024</t>
  </si>
  <si>
    <t>Đơn vị tính: triệu đồng</t>
  </si>
  <si>
    <t>Tổng chi</t>
  </si>
  <si>
    <t>Chi cân đối</t>
  </si>
  <si>
    <t>Chi đầu tư</t>
  </si>
  <si>
    <t>Chi quản lý hành chính</t>
  </si>
  <si>
    <t>Sự nghiệp văn hoá</t>
  </si>
  <si>
    <t>SN phát thanh</t>
  </si>
  <si>
    <t>Sự nghiệp thể dục thể thao</t>
  </si>
  <si>
    <t>Đảm bảo xã hội</t>
  </si>
  <si>
    <t>Quốc phòng</t>
  </si>
  <si>
    <t>An ninh</t>
  </si>
  <si>
    <t>Chi sự nghiệp kinh tế</t>
  </si>
  <si>
    <t>Chi sự nghiệp môi trường</t>
  </si>
  <si>
    <t>Chi báo Đảng CT 11</t>
  </si>
  <si>
    <t>Chi khác NS</t>
  </si>
  <si>
    <t>Dự phòng</t>
  </si>
  <si>
    <t>Chi nhiệm vụ địa phương</t>
  </si>
  <si>
    <t>Biểu số 02</t>
  </si>
  <si>
    <t>NHIỆM VỤ CHI NGÂN SÁCH ĐỊA PHƯƠNG NĂM 2024</t>
  </si>
  <si>
    <t>GIAO CHO: UBND THỊ TRẤN BÍCH ĐỘNG</t>
  </si>
  <si>
    <t>GIAO CHO: UBND THỊ TRẤN NẾNH</t>
  </si>
  <si>
    <t>GIAO CHO: UBND XÃ THƯỢNG LAN</t>
  </si>
  <si>
    <t>GIAO CHO: UBND XÃ VIỆT TIẾN</t>
  </si>
  <si>
    <t>GIAO CHO: UBND XÃ NGHĨA TRUNG</t>
  </si>
  <si>
    <t>GIAO CHO: UBND XÃ MINH ĐỨC</t>
  </si>
  <si>
    <t>GIAO CHO: UBND XÃ HƯƠNG MAI</t>
  </si>
  <si>
    <t>GIAO CHO: UBND XÃ TỰ LẠN</t>
  </si>
  <si>
    <t>GIAO CHO: UBND XÃ TRUNG SƠN</t>
  </si>
  <si>
    <t>GIAO CHO: UBND XÃ HỒNG THÁI</t>
  </si>
  <si>
    <t>GIAO CHO: UBND XÃ TIÊN SƠN</t>
  </si>
  <si>
    <t>GIAO CHO: UBND XÃ TĂNG TIẾN</t>
  </si>
  <si>
    <t>GIAO CHO: UBND XÃ QUẢNG MINH</t>
  </si>
  <si>
    <t>GIAO CHO: UBND XÃ NINH SƠN</t>
  </si>
  <si>
    <t>GIAO CHO: UBND XÃ VÂN TRUNG</t>
  </si>
  <si>
    <t>GIAO CHO: UBND XÃ VÂN HÀ</t>
  </si>
  <si>
    <t>GIAO CHO: UBND XÃ QUANG CHÂU</t>
  </si>
  <si>
    <t>TỔNG HỢP</t>
  </si>
  <si>
    <t>(Kèm theo Quyết định số         /QĐ- UBND ngày     tháng 12 năm 2023 của UBND huyện Việt Yên)</t>
  </si>
  <si>
    <t>BÍCH ĐỘNG</t>
  </si>
  <si>
    <t>NẾNH</t>
  </si>
  <si>
    <t>THƯỢNG LAN</t>
  </si>
  <si>
    <t>VIỆT TIẾN</t>
  </si>
  <si>
    <t>NGHĨA TRUNG</t>
  </si>
  <si>
    <t>MINH ĐỨC</t>
  </si>
  <si>
    <t>HƯƠNG MAI</t>
  </si>
  <si>
    <t>TỰ LAN</t>
  </si>
  <si>
    <t xml:space="preserve">TRUNG SƠN </t>
  </si>
  <si>
    <t>HONG THAI</t>
  </si>
  <si>
    <t>TIÊN SƠN</t>
  </si>
  <si>
    <t>TANG TIÊN</t>
  </si>
  <si>
    <t>QUANG MINH</t>
  </si>
  <si>
    <t>NINH SƠN</t>
  </si>
  <si>
    <t>VÂN TRUNG</t>
  </si>
  <si>
    <t>VÂN HÀ</t>
  </si>
  <si>
    <t>QUANG CHÂU</t>
  </si>
  <si>
    <t>NỘI DUNG</t>
  </si>
  <si>
    <t>Định mức chi theo NQ HĐND tỉnh</t>
  </si>
  <si>
    <t>BC được giao</t>
  </si>
  <si>
    <t>BC có mặt</t>
  </si>
  <si>
    <t>Hệ số lương, PC; dân số</t>
  </si>
  <si>
    <t>Kinh phí</t>
  </si>
  <si>
    <t>Tiết kiệm 10% chi thường xuyên</t>
  </si>
  <si>
    <t>Kinh phí còn được chi</t>
  </si>
  <si>
    <t>TỔNG CỘNG</t>
  </si>
  <si>
    <t>A</t>
  </si>
  <si>
    <t>CHI ĐẦU TƯ TỪ NGUỒN THU TIỀN SỬ DỤNG ĐẤT</t>
  </si>
  <si>
    <t>B</t>
  </si>
  <si>
    <t>CHI CÂN ĐỐI NGÂN SÁCH</t>
  </si>
  <si>
    <t>I</t>
  </si>
  <si>
    <t>CHI THƯỜNG XUYÊN</t>
  </si>
  <si>
    <t>1.1</t>
  </si>
  <si>
    <t>Lương, phụ cấp CBCC, chuyên trách</t>
  </si>
  <si>
    <t>Lương, phụ cấp CBCC, các khoản đóng góp</t>
  </si>
  <si>
    <t>1.2</t>
  </si>
  <si>
    <t>Các khoản đóng góp của CBCC,CC</t>
  </si>
  <si>
    <t>1.3</t>
  </si>
  <si>
    <t>PC ĐB HĐND xã</t>
  </si>
  <si>
    <t>1.4</t>
  </si>
  <si>
    <t>BHYT ĐBHĐND xã</t>
  </si>
  <si>
    <t>1.5</t>
  </si>
  <si>
    <t>PC cấp ủy</t>
  </si>
  <si>
    <t>huv</t>
  </si>
  <si>
    <t>duv xa</t>
  </si>
  <si>
    <t>1.6</t>
  </si>
  <si>
    <t>Chi hoạt động</t>
  </si>
  <si>
    <t>Xã loại 1</t>
  </si>
  <si>
    <t>30 trđ/biên chế</t>
  </si>
  <si>
    <t>Xã loại 2</t>
  </si>
  <si>
    <t>24 trđ/biên chế</t>
  </si>
  <si>
    <t>1.7</t>
  </si>
  <si>
    <t>Chi đặc thù</t>
  </si>
  <si>
    <t>100 trđ/xã</t>
  </si>
  <si>
    <t>1.8</t>
  </si>
  <si>
    <t>Khoán kinh phí chi hoạt động thường xuyên của các hội, đoàn thể cấp xã (bao gồm cả hoạt động của các đoàn thể thôn,bản, tổ dân phố)</t>
  </si>
  <si>
    <t xml:space="preserve"> Xã hành chính loại 1: 85 triệu đồng/xã/năm;</t>
  </si>
  <si>
    <t>85 trđ/xã</t>
  </si>
  <si>
    <t>Xã hành chính loại 2: 80 triệu đồng/xã/năm;</t>
  </si>
  <si>
    <t>80 trđ/xã</t>
  </si>
  <si>
    <t>1.9</t>
  </si>
  <si>
    <t>Phụ cấp CB không chuyên trách xã</t>
  </si>
  <si>
    <t>Xã loại 1: 18 lần mức lương cơ sở</t>
  </si>
  <si>
    <t>Xã loại 2: 15,6 lần mức lương cơ sở</t>
  </si>
  <si>
    <t>1.10</t>
  </si>
  <si>
    <t>Phụ cấp CB không chuyên trách thôn</t>
  </si>
  <si>
    <t>a) Thôn, tổ dân phố loại I bằng 6,50 lần mức lương cơ sở;</t>
  </si>
  <si>
    <t xml:space="preserve">b) Thôn, tổ dân phố loại II, loại III bằng 5,68 lần mức lương cơ sở. </t>
  </si>
  <si>
    <t>1.11</t>
  </si>
  <si>
    <t>Hoạt động Ban thanh tra nhân dân</t>
  </si>
  <si>
    <t>Xã loại 1 (7 trđ/xã)</t>
  </si>
  <si>
    <t>Xã loại 2 (6 trđ/xã)</t>
  </si>
  <si>
    <t>1.12</t>
  </si>
  <si>
    <t>Cán bộ khuyến nông, thú y</t>
  </si>
  <si>
    <t>2.1</t>
  </si>
  <si>
    <t>Định mức theo dân số</t>
  </si>
  <si>
    <t>Vùng đô thị</t>
  </si>
  <si>
    <t>5.600 đ/người/năm</t>
  </si>
  <si>
    <t>Vùng khác còn lại</t>
  </si>
  <si>
    <t>7.900 đ/người/năm</t>
  </si>
  <si>
    <t>2.2</t>
  </si>
  <si>
    <t>Kinh phí thực hiện cuộc vận động “Toàn dân đoàn kết xây dựng nông thôn mới, đô thị văn minh” thực hiện theo quy định tại Nghị quyết số 05/2018/NQHĐND ngày 11/7/20218 của HĐND tỉnh.</t>
  </si>
  <si>
    <t>a</t>
  </si>
  <si>
    <t>Ủy ban Mặt trận Tổ quốc Việt Nam cấp xã:</t>
  </si>
  <si>
    <t>b</t>
  </si>
  <si>
    <t>Ban công tác Mặt trận ở khu dân cư:</t>
  </si>
  <si>
    <t>a) Khu dân cư có quy mô dân số từ 700 hộ dân đến dưới 899 hộ: 5 trđ/năm/khu dân cư.</t>
  </si>
  <si>
    <t>b) Khu dân cư có quy mô dân số từ 900 hộ dân đến 1099 hộ: 6 trđ/năm/khu dân cư.</t>
  </si>
  <si>
    <t>c) Khu dân cư có quy mô dân số từ 1.100 hộ dân: 7 trđ/năm/khu dân cư.</t>
  </si>
  <si>
    <t>a) Xã loại 1: 93 triệu đồng/xã/năm.</t>
  </si>
  <si>
    <t>b) Xã loại 2: 74 triệu đồng/xã/năm.</t>
  </si>
  <si>
    <t>2.450 đ/người/năm</t>
  </si>
  <si>
    <t>2.940 đ/người/năm</t>
  </si>
  <si>
    <t>5.1</t>
  </si>
  <si>
    <t>- Định mức tính theo dân số</t>
  </si>
  <si>
    <t>4.600 đ/người/năm</t>
  </si>
  <si>
    <t>5.500 đ/người/năm</t>
  </si>
  <si>
    <t>5.2</t>
  </si>
  <si>
    <t>- Hưu xã</t>
  </si>
  <si>
    <t>Mức 1</t>
  </si>
  <si>
    <t>Mức 2</t>
  </si>
  <si>
    <t>Mức 3</t>
  </si>
  <si>
    <t>BHYT cán bộ hưu</t>
  </si>
  <si>
    <t>6.1</t>
  </si>
  <si>
    <t>Định mức tính theo dân số</t>
  </si>
  <si>
    <t>6.110 đ/người/năm</t>
  </si>
  <si>
    <t>6.2</t>
  </si>
  <si>
    <t>Phụ cấp trách nhiệm DQTV</t>
  </si>
  <si>
    <t>6.3</t>
  </si>
  <si>
    <t>Phụ cấp thâm niên</t>
  </si>
  <si>
    <t>Theo định mức</t>
  </si>
  <si>
    <t>4.940 đ/người/năm</t>
  </si>
  <si>
    <t>4.700 đ/người/năm</t>
  </si>
  <si>
    <t>22.400 đ/người/năm</t>
  </si>
  <si>
    <t>26.900 đ/người/năm</t>
  </si>
  <si>
    <t>6.000 đ/người/năm</t>
  </si>
  <si>
    <t>3.000 đ/người/năm</t>
  </si>
  <si>
    <t>0,5% (9 lĩnh vực)</t>
  </si>
  <si>
    <t>II</t>
  </si>
  <si>
    <t>DỰ PHÒNG NGÂN SÁCH XÃ</t>
  </si>
  <si>
    <t>Phục lục số 02.3</t>
  </si>
  <si>
    <t>TỔNG HỢP BỔ SUNG CÂN ĐỐI, BỔ SUNG MỤC TIÊU</t>
  </si>
  <si>
    <t>Thu điều tiết</t>
  </si>
  <si>
    <t>Thu từ nguồn cải cách tiền lương</t>
  </si>
  <si>
    <t>Thu BSCMT để đảm bảo bằng dự toán chi năm 2023</t>
  </si>
  <si>
    <t>Bổ sung cân đối</t>
  </si>
  <si>
    <t>Bổ sung có mục tiêu</t>
  </si>
  <si>
    <t>Kinh phí thực hiện NQ 22/2022</t>
  </si>
  <si>
    <t>Huấn luyện dân quân, hội thao</t>
  </si>
  <si>
    <t>Trong NS</t>
  </si>
  <si>
    <t>CL lương 1.800</t>
  </si>
  <si>
    <t>Phụ lục 02.2</t>
  </si>
  <si>
    <t>(Kèm theo Báo cáo số 1329/BC-UBND ngày 08/12/2023 của UBND huyện Việt Yên)</t>
  </si>
  <si>
    <t>ĐVT: triệu đồng</t>
  </si>
  <si>
    <t>(Kèm theo Nghị quyết số        /NQ-HĐND ngày     /12/2023 của HĐND huyện)</t>
  </si>
  <si>
    <t>(Kèm theo Nghị quyết số       /NQ-HĐND ngày     /12/2023 của HĐND huyện)</t>
  </si>
</sst>
</file>

<file path=xl/styles.xml><?xml version="1.0" encoding="utf-8"?>
<styleSheet xmlns="http://schemas.openxmlformats.org/spreadsheetml/2006/main">
  <numFmts count="2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\ \₫;\-#,##0\ \₫"/>
    <numFmt numFmtId="165" formatCode="#,##0\ \₫;[Red]\-#,##0\ \₫"/>
    <numFmt numFmtId="166" formatCode="#,##0.00\ \₫;\-#,##0.00\ \₫"/>
    <numFmt numFmtId="167" formatCode="#,##0.00\ \₫;[Red]\-#,##0.00\ \₫"/>
    <numFmt numFmtId="168" formatCode="_-* #,##0\ \₫_-;\-* #,##0\ \₫_-;_-* &quot;-&quot;\ \₫_-;_-@_-"/>
    <numFmt numFmtId="169" formatCode="_-* #,##0\ _₫_-;\-* #,##0\ _₫_-;_-* &quot;-&quot;\ _₫_-;_-@_-"/>
    <numFmt numFmtId="170" formatCode="_-* #,##0.00\ \₫_-;\-* #,##0.00\ \₫_-;_-* &quot;-&quot;??\ \₫_-;_-@_-"/>
    <numFmt numFmtId="171" formatCode="_-* #,##0.00\ _₫_-;\-* #,##0.00\ _₫_-;_-* &quot;-&quot;??\ _₫_-;_-@_-"/>
    <numFmt numFmtId="172" formatCode="#.##0&quot; &quot;\₫;\-#.##0&quot; &quot;\₫"/>
    <numFmt numFmtId="173" formatCode="#.##0&quot; &quot;\₫;[Red]\-#.##0&quot; &quot;\₫"/>
    <numFmt numFmtId="174" formatCode="#.##000&quot; &quot;\₫;\-#.##000&quot; &quot;\₫"/>
    <numFmt numFmtId="175" formatCode="#.##000&quot; &quot;\₫;[Red]\-#.##000&quot; &quot;\₫"/>
    <numFmt numFmtId="176" formatCode="_ * #,##0.00_ ;_ * \-#,##0.00_ ;_ * &quot;-&quot;??_ ;_ @_ "/>
    <numFmt numFmtId="177" formatCode="_(\$* #,##0.00_);_(\$* \(#,##0.00\);_(\$* &quot;-&quot;??_);_(@_)"/>
    <numFmt numFmtId="178" formatCode="_ * #,##0_ ;_ * \-#,##0_ ;_ * &quot;-&quot;_ ;_ @_ "/>
    <numFmt numFmtId="179" formatCode="_(\$* #,##0_);_(\$* \(#,##0\);_(\$* &quot;-&quot;_);_(@_)"/>
    <numFmt numFmtId="180" formatCode="_-* #,##0.00_-;\-* #,##0.00_-;_-* &quot;-&quot;??_-;_-@_-"/>
    <numFmt numFmtId="181" formatCode="_ * #,##0_ ;_ * \-#,##0_ ;_ * &quot;-&quot;??_ ;_ @_ "/>
    <numFmt numFmtId="182" formatCode="_(* #,##0_);_(* \(#,##0\);_(* &quot;-&quot;??_);_(@_)"/>
  </numFmts>
  <fonts count="82"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5" applyNumberFormat="0" applyFill="0" applyAlignment="0" applyProtection="0"/>
    <xf numFmtId="0" fontId="63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32" borderId="6" applyNumberFormat="0" applyFont="0" applyAlignment="0" applyProtection="0"/>
    <xf numFmtId="0" fontId="64" fillId="27" borderId="7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</cellStyleXfs>
  <cellXfs count="213">
    <xf numFmtId="0" fontId="0" fillId="0" borderId="0" xfId="0" applyAlignment="1">
      <alignment vertical="center"/>
    </xf>
    <xf numFmtId="181" fontId="0" fillId="0" borderId="0" xfId="42" applyNumberFormat="1" applyFont="1" applyAlignment="1">
      <alignment vertical="center"/>
    </xf>
    <xf numFmtId="0" fontId="2" fillId="33" borderId="9" xfId="0" applyFont="1" applyFill="1" applyBorder="1" applyAlignment="1">
      <alignment horizontal="center" vertical="center" wrapText="1"/>
    </xf>
    <xf numFmtId="182" fontId="2" fillId="33" borderId="9" xfId="0" applyNumberFormat="1" applyFont="1" applyFill="1" applyBorder="1" applyAlignment="1">
      <alignment vertical="center"/>
    </xf>
    <xf numFmtId="182" fontId="2" fillId="0" borderId="9" xfId="0" applyNumberFormat="1" applyFont="1" applyFill="1" applyBorder="1" applyAlignment="1">
      <alignment vertical="center"/>
    </xf>
    <xf numFmtId="182" fontId="3" fillId="33" borderId="9" xfId="0" applyNumberFormat="1" applyFont="1" applyFill="1" applyBorder="1" applyAlignment="1">
      <alignment vertical="center"/>
    </xf>
    <xf numFmtId="182" fontId="68" fillId="0" borderId="9" xfId="42" applyNumberFormat="1" applyFont="1" applyFill="1" applyBorder="1" applyAlignment="1">
      <alignment horizontal="center" vertical="center"/>
    </xf>
    <xf numFmtId="182" fontId="68" fillId="0" borderId="9" xfId="42" applyNumberFormat="1" applyFont="1" applyFill="1" applyBorder="1" applyAlignment="1">
      <alignment horizontal="left" vertical="center"/>
    </xf>
    <xf numFmtId="182" fontId="68" fillId="0" borderId="9" xfId="42" applyNumberFormat="1" applyFont="1" applyFill="1" applyBorder="1" applyAlignment="1">
      <alignment horizontal="left" vertical="center" wrapText="1"/>
    </xf>
    <xf numFmtId="181" fontId="0" fillId="0" borderId="0" xfId="0" applyNumberFormat="1" applyAlignment="1">
      <alignment vertical="center"/>
    </xf>
    <xf numFmtId="182" fontId="68" fillId="0" borderId="0" xfId="42" applyNumberFormat="1" applyFont="1" applyFill="1" applyAlignment="1">
      <alignment/>
    </xf>
    <xf numFmtId="182" fontId="69" fillId="0" borderId="0" xfId="42" applyNumberFormat="1" applyFont="1" applyFill="1" applyAlignment="1">
      <alignment/>
    </xf>
    <xf numFmtId="182" fontId="70" fillId="0" borderId="0" xfId="42" applyNumberFormat="1" applyFont="1" applyFill="1" applyAlignment="1">
      <alignment vertical="center"/>
    </xf>
    <xf numFmtId="182" fontId="71" fillId="0" borderId="0" xfId="42" applyNumberFormat="1" applyFont="1" applyFill="1" applyAlignment="1">
      <alignment vertical="center"/>
    </xf>
    <xf numFmtId="182" fontId="71" fillId="0" borderId="0" xfId="42" applyNumberFormat="1" applyFont="1" applyFill="1" applyAlignment="1">
      <alignment/>
    </xf>
    <xf numFmtId="182" fontId="70" fillId="0" borderId="0" xfId="42" applyNumberFormat="1" applyFont="1" applyFill="1" applyAlignment="1">
      <alignment/>
    </xf>
    <xf numFmtId="182" fontId="70" fillId="0" borderId="0" xfId="42" applyNumberFormat="1" applyFont="1" applyFill="1" applyAlignment="1">
      <alignment horizontal="left"/>
    </xf>
    <xf numFmtId="182" fontId="70" fillId="34" borderId="0" xfId="42" applyNumberFormat="1" applyFont="1" applyFill="1" applyAlignment="1">
      <alignment/>
    </xf>
    <xf numFmtId="182" fontId="71" fillId="0" borderId="0" xfId="42" applyNumberFormat="1" applyFont="1" applyFill="1" applyAlignment="1">
      <alignment horizontal="center" vertical="center"/>
    </xf>
    <xf numFmtId="182" fontId="69" fillId="0" borderId="9" xfId="42" applyNumberFormat="1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182" fontId="70" fillId="0" borderId="9" xfId="42" applyNumberFormat="1" applyFont="1" applyFill="1" applyBorder="1" applyAlignment="1">
      <alignment horizontal="center" vertical="center"/>
    </xf>
    <xf numFmtId="182" fontId="70" fillId="0" borderId="9" xfId="42" applyNumberFormat="1" applyFont="1" applyFill="1" applyBorder="1" applyAlignment="1">
      <alignment horizontal="left" vertical="center"/>
    </xf>
    <xf numFmtId="182" fontId="70" fillId="0" borderId="9" xfId="42" applyNumberFormat="1" applyFont="1" applyFill="1" applyBorder="1" applyAlignment="1">
      <alignment vertical="center"/>
    </xf>
    <xf numFmtId="182" fontId="70" fillId="0" borderId="9" xfId="42" applyNumberFormat="1" applyFont="1" applyFill="1" applyBorder="1" applyAlignment="1">
      <alignment horizontal="left" vertical="center" wrapText="1"/>
    </xf>
    <xf numFmtId="182" fontId="71" fillId="0" borderId="9" xfId="42" applyNumberFormat="1" applyFont="1" applyFill="1" applyBorder="1" applyAlignment="1">
      <alignment vertical="center"/>
    </xf>
    <xf numFmtId="182" fontId="71" fillId="0" borderId="9" xfId="42" applyNumberFormat="1" applyFont="1" applyFill="1" applyBorder="1" applyAlignment="1">
      <alignment horizontal="left" vertical="center"/>
    </xf>
    <xf numFmtId="182" fontId="71" fillId="34" borderId="0" xfId="42" applyNumberFormat="1" applyFont="1" applyFill="1" applyAlignment="1">
      <alignment horizontal="center" vertical="center"/>
    </xf>
    <xf numFmtId="182" fontId="70" fillId="34" borderId="9" xfId="42" applyNumberFormat="1" applyFont="1" applyFill="1" applyBorder="1" applyAlignment="1">
      <alignment vertical="center"/>
    </xf>
    <xf numFmtId="182" fontId="71" fillId="34" borderId="9" xfId="42" applyNumberFormat="1" applyFont="1" applyFill="1" applyBorder="1" applyAlignment="1">
      <alignment vertical="center"/>
    </xf>
    <xf numFmtId="182" fontId="71" fillId="34" borderId="0" xfId="42" applyNumberFormat="1" applyFont="1" applyFill="1" applyAlignment="1">
      <alignment/>
    </xf>
    <xf numFmtId="181" fontId="49" fillId="0" borderId="0" xfId="0" applyNumberFormat="1" applyFont="1" applyFill="1" applyBorder="1" applyAlignment="1">
      <alignment/>
    </xf>
    <xf numFmtId="182" fontId="70" fillId="0" borderId="0" xfId="42" applyNumberFormat="1" applyFont="1" applyFill="1" applyAlignment="1">
      <alignment horizontal="right"/>
    </xf>
    <xf numFmtId="182" fontId="71" fillId="0" borderId="0" xfId="42" applyNumberFormat="1" applyFont="1" applyFill="1" applyBorder="1" applyAlignment="1">
      <alignment vertical="center"/>
    </xf>
    <xf numFmtId="182" fontId="72" fillId="0" borderId="0" xfId="42" applyNumberFormat="1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182" fontId="70" fillId="33" borderId="9" xfId="42" applyNumberFormat="1" applyFont="1" applyFill="1" applyBorder="1" applyAlignment="1">
      <alignment horizontal="center" vertical="center"/>
    </xf>
    <xf numFmtId="182" fontId="70" fillId="33" borderId="9" xfId="42" applyNumberFormat="1" applyFont="1" applyFill="1" applyBorder="1" applyAlignment="1">
      <alignment horizontal="left"/>
    </xf>
    <xf numFmtId="182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82" fontId="70" fillId="33" borderId="9" xfId="42" applyNumberFormat="1" applyFont="1" applyFill="1" applyBorder="1" applyAlignment="1">
      <alignment horizontal="center"/>
    </xf>
    <xf numFmtId="182" fontId="70" fillId="0" borderId="9" xfId="42" applyNumberFormat="1" applyFont="1" applyFill="1" applyBorder="1" applyAlignment="1">
      <alignment horizontal="center"/>
    </xf>
    <xf numFmtId="182" fontId="70" fillId="0" borderId="9" xfId="42" applyNumberFormat="1" applyFont="1" applyFill="1" applyBorder="1" applyAlignment="1">
      <alignment horizontal="left"/>
    </xf>
    <xf numFmtId="182" fontId="70" fillId="33" borderId="9" xfId="42" applyNumberFormat="1" applyFont="1" applyFill="1" applyBorder="1" applyAlignment="1">
      <alignment horizontal="left" vertical="center" wrapText="1"/>
    </xf>
    <xf numFmtId="182" fontId="3" fillId="0" borderId="9" xfId="0" applyNumberFormat="1" applyFont="1" applyBorder="1" applyAlignment="1">
      <alignment vertical="center"/>
    </xf>
    <xf numFmtId="176" fontId="0" fillId="0" borderId="0" xfId="42" applyNumberFormat="1" applyFont="1" applyAlignment="1">
      <alignment vertical="center"/>
    </xf>
    <xf numFmtId="0" fontId="2" fillId="33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182" fontId="3" fillId="0" borderId="9" xfId="0" applyNumberFormat="1" applyFont="1" applyFill="1" applyBorder="1" applyAlignment="1">
      <alignment vertical="center"/>
    </xf>
    <xf numFmtId="182" fontId="2" fillId="33" borderId="0" xfId="0" applyNumberFormat="1" applyFont="1" applyFill="1" applyAlignment="1">
      <alignment vertical="center"/>
    </xf>
    <xf numFmtId="181" fontId="2" fillId="33" borderId="9" xfId="0" applyNumberFormat="1" applyFont="1" applyFill="1" applyBorder="1" applyAlignment="1">
      <alignment vertical="center"/>
    </xf>
    <xf numFmtId="181" fontId="2" fillId="0" borderId="9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73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181" fontId="2" fillId="0" borderId="0" xfId="42" applyNumberFormat="1" applyFont="1" applyFill="1" applyAlignment="1">
      <alignment horizontal="center" vertical="center" wrapText="1"/>
    </xf>
    <xf numFmtId="181" fontId="2" fillId="0" borderId="0" xfId="42" applyNumberFormat="1" applyFont="1" applyFill="1" applyAlignment="1">
      <alignment vertical="center" wrapText="1"/>
    </xf>
    <xf numFmtId="181" fontId="2" fillId="0" borderId="0" xfId="42" applyNumberFormat="1" applyFont="1" applyFill="1" applyAlignment="1">
      <alignment vertical="center"/>
    </xf>
    <xf numFmtId="181" fontId="5" fillId="0" borderId="0" xfId="42" applyNumberFormat="1" applyFont="1" applyFill="1" applyAlignment="1">
      <alignment horizontal="center" vertical="center" wrapText="1"/>
    </xf>
    <xf numFmtId="181" fontId="5" fillId="0" borderId="0" xfId="42" applyNumberFormat="1" applyFont="1" applyFill="1" applyAlignment="1">
      <alignment vertical="center" wrapText="1"/>
    </xf>
    <xf numFmtId="181" fontId="5" fillId="0" borderId="0" xfId="42" applyNumberFormat="1" applyFont="1" applyFill="1" applyAlignment="1">
      <alignment vertical="center"/>
    </xf>
    <xf numFmtId="0" fontId="70" fillId="0" borderId="9" xfId="0" applyFont="1" applyFill="1" applyBorder="1" applyAlignment="1">
      <alignment horizontal="center" vertical="center" wrapText="1"/>
    </xf>
    <xf numFmtId="181" fontId="70" fillId="0" borderId="9" xfId="42" applyNumberFormat="1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left" vertical="center" wrapText="1"/>
    </xf>
    <xf numFmtId="181" fontId="71" fillId="0" borderId="9" xfId="42" applyNumberFormat="1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center" vertical="center"/>
    </xf>
    <xf numFmtId="0" fontId="74" fillId="0" borderId="9" xfId="0" applyFont="1" applyFill="1" applyBorder="1" applyAlignment="1">
      <alignment horizontal="left" vertical="center" wrapText="1"/>
    </xf>
    <xf numFmtId="181" fontId="74" fillId="0" borderId="9" xfId="42" applyNumberFormat="1" applyFont="1" applyFill="1" applyBorder="1" applyAlignment="1">
      <alignment horizontal="center" vertical="center" wrapText="1"/>
    </xf>
    <xf numFmtId="181" fontId="6" fillId="0" borderId="9" xfId="42" applyNumberFormat="1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/>
    </xf>
    <xf numFmtId="181" fontId="6" fillId="34" borderId="9" xfId="42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vertical="center"/>
    </xf>
    <xf numFmtId="0" fontId="9" fillId="34" borderId="9" xfId="0" applyFont="1" applyFill="1" applyBorder="1" applyAlignment="1">
      <alignment horizontal="center" vertical="center"/>
    </xf>
    <xf numFmtId="0" fontId="9" fillId="34" borderId="9" xfId="0" applyFont="1" applyFill="1" applyBorder="1" applyAlignment="1">
      <alignment horizontal="left" vertical="center" wrapText="1"/>
    </xf>
    <xf numFmtId="181" fontId="9" fillId="34" borderId="9" xfId="42" applyNumberFormat="1" applyFont="1" applyFill="1" applyBorder="1" applyAlignment="1">
      <alignment horizontal="center" vertical="center" wrapText="1"/>
    </xf>
    <xf numFmtId="181" fontId="10" fillId="34" borderId="9" xfId="42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181" fontId="9" fillId="0" borderId="9" xfId="42" applyNumberFormat="1" applyFont="1" applyFill="1" applyBorder="1" applyAlignment="1">
      <alignment horizontal="center" vertical="center" wrapText="1"/>
    </xf>
    <xf numFmtId="181" fontId="10" fillId="0" borderId="9" xfId="42" applyNumberFormat="1" applyFont="1" applyFill="1" applyBorder="1" applyAlignment="1">
      <alignment horizontal="center" vertical="center" wrapText="1"/>
    </xf>
    <xf numFmtId="181" fontId="9" fillId="0" borderId="9" xfId="42" applyNumberFormat="1" applyFont="1" applyFill="1" applyBorder="1" applyAlignment="1">
      <alignment horizontal="center" vertical="center"/>
    </xf>
    <xf numFmtId="0" fontId="10" fillId="34" borderId="9" xfId="0" applyFont="1" applyFill="1" applyBorder="1" applyAlignment="1">
      <alignment horizontal="center" vertical="center"/>
    </xf>
    <xf numFmtId="49" fontId="10" fillId="34" borderId="9" xfId="0" applyNumberFormat="1" applyFont="1" applyFill="1" applyBorder="1" applyAlignment="1">
      <alignment horizontal="left" vertical="center" wrapText="1"/>
    </xf>
    <xf numFmtId="181" fontId="0" fillId="34" borderId="9" xfId="42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left" vertical="center" wrapText="1"/>
    </xf>
    <xf numFmtId="181" fontId="0" fillId="0" borderId="9" xfId="42" applyNumberFormat="1" applyFont="1" applyFill="1" applyBorder="1" applyAlignment="1">
      <alignment horizontal="center" vertical="center"/>
    </xf>
    <xf numFmtId="0" fontId="70" fillId="34" borderId="9" xfId="0" applyFont="1" applyFill="1" applyBorder="1" applyAlignment="1">
      <alignment horizontal="center" vertical="center"/>
    </xf>
    <xf numFmtId="0" fontId="75" fillId="34" borderId="9" xfId="0" applyFont="1" applyFill="1" applyBorder="1" applyAlignment="1">
      <alignment horizontal="left" vertical="center" wrapText="1"/>
    </xf>
    <xf numFmtId="181" fontId="70" fillId="34" borderId="9" xfId="42" applyNumberFormat="1" applyFont="1" applyFill="1" applyBorder="1" applyAlignment="1">
      <alignment horizontal="center" vertical="center"/>
    </xf>
    <xf numFmtId="181" fontId="0" fillId="0" borderId="9" xfId="42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/>
    </xf>
    <xf numFmtId="0" fontId="70" fillId="35" borderId="9" xfId="0" applyFont="1" applyFill="1" applyBorder="1" applyAlignment="1">
      <alignment horizontal="center" vertical="center"/>
    </xf>
    <xf numFmtId="49" fontId="10" fillId="35" borderId="9" xfId="0" applyNumberFormat="1" applyFont="1" applyFill="1" applyBorder="1" applyAlignment="1">
      <alignment horizontal="left" vertical="center" wrapText="1"/>
    </xf>
    <xf numFmtId="181" fontId="70" fillId="35" borderId="9" xfId="42" applyNumberFormat="1" applyFont="1" applyFill="1" applyBorder="1" applyAlignment="1">
      <alignment horizontal="center" vertical="center"/>
    </xf>
    <xf numFmtId="181" fontId="0" fillId="35" borderId="9" xfId="42" applyNumberFormat="1" applyFont="1" applyFill="1" applyBorder="1" applyAlignment="1">
      <alignment horizontal="center" vertical="center" wrapText="1"/>
    </xf>
    <xf numFmtId="181" fontId="0" fillId="35" borderId="9" xfId="42" applyNumberFormat="1" applyFont="1" applyFill="1" applyBorder="1" applyAlignment="1">
      <alignment horizontal="center" vertical="center"/>
    </xf>
    <xf numFmtId="181" fontId="0" fillId="34" borderId="9" xfId="42" applyNumberFormat="1" applyFont="1" applyFill="1" applyBorder="1" applyAlignment="1">
      <alignment horizontal="center" vertical="center" wrapText="1"/>
    </xf>
    <xf numFmtId="181" fontId="70" fillId="0" borderId="9" xfId="42" applyNumberFormat="1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horizontal="left" vertical="center" wrapText="1"/>
    </xf>
    <xf numFmtId="181" fontId="8" fillId="0" borderId="0" xfId="42" applyNumberFormat="1" applyFont="1" applyFill="1" applyAlignment="1">
      <alignment horizontal="right" vertical="center"/>
    </xf>
    <xf numFmtId="181" fontId="10" fillId="0" borderId="9" xfId="42" applyNumberFormat="1" applyFont="1" applyFill="1" applyBorder="1" applyAlignment="1">
      <alignment horizontal="center" vertical="center"/>
    </xf>
    <xf numFmtId="181" fontId="2" fillId="0" borderId="9" xfId="42" applyNumberFormat="1" applyFont="1" applyFill="1" applyBorder="1" applyAlignment="1">
      <alignment horizontal="center" vertical="center"/>
    </xf>
    <xf numFmtId="181" fontId="2" fillId="0" borderId="0" xfId="0" applyNumberFormat="1" applyFont="1" applyFill="1" applyAlignment="1">
      <alignment vertical="center"/>
    </xf>
    <xf numFmtId="181" fontId="6" fillId="0" borderId="0" xfId="42" applyNumberFormat="1" applyFont="1" applyFill="1" applyAlignment="1">
      <alignment vertical="center"/>
    </xf>
    <xf numFmtId="181" fontId="6" fillId="0" borderId="0" xfId="0" applyNumberFormat="1" applyFont="1" applyFill="1" applyAlignment="1">
      <alignment vertical="center"/>
    </xf>
    <xf numFmtId="181" fontId="3" fillId="0" borderId="0" xfId="42" applyNumberFormat="1" applyFont="1" applyFill="1" applyAlignment="1">
      <alignment vertical="center"/>
    </xf>
    <xf numFmtId="0" fontId="76" fillId="0" borderId="9" xfId="0" applyFont="1" applyFill="1" applyBorder="1" applyAlignment="1">
      <alignment horizontal="center" vertical="center"/>
    </xf>
    <xf numFmtId="0" fontId="76" fillId="0" borderId="9" xfId="0" applyFont="1" applyFill="1" applyBorder="1" applyAlignment="1">
      <alignment horizontal="left" vertical="center" wrapText="1"/>
    </xf>
    <xf numFmtId="181" fontId="76" fillId="0" borderId="9" xfId="42" applyNumberFormat="1" applyFont="1" applyFill="1" applyBorder="1" applyAlignment="1">
      <alignment horizontal="center" vertical="center"/>
    </xf>
    <xf numFmtId="181" fontId="77" fillId="0" borderId="9" xfId="42" applyNumberFormat="1" applyFont="1" applyFill="1" applyBorder="1" applyAlignment="1">
      <alignment horizontal="center" vertical="center" wrapText="1"/>
    </xf>
    <xf numFmtId="181" fontId="77" fillId="0" borderId="9" xfId="42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/>
    </xf>
    <xf numFmtId="181" fontId="75" fillId="0" borderId="9" xfId="42" applyNumberFormat="1" applyFont="1" applyFill="1" applyBorder="1" applyAlignment="1">
      <alignment horizontal="center" vertical="center" wrapText="1"/>
    </xf>
    <xf numFmtId="0" fontId="78" fillId="0" borderId="9" xfId="0" applyFont="1" applyFill="1" applyBorder="1" applyAlignment="1">
      <alignment horizontal="left" vertical="center" wrapText="1"/>
    </xf>
    <xf numFmtId="9" fontId="71" fillId="0" borderId="9" xfId="62" applyNumberFormat="1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/>
    </xf>
    <xf numFmtId="181" fontId="70" fillId="0" borderId="9" xfId="42" applyNumberFormat="1" applyFont="1" applyFill="1" applyBorder="1" applyAlignment="1">
      <alignment horizontal="right"/>
    </xf>
    <xf numFmtId="181" fontId="75" fillId="0" borderId="9" xfId="42" applyNumberFormat="1" applyFont="1" applyFill="1" applyBorder="1" applyAlignment="1">
      <alignment vertical="center" wrapText="1"/>
    </xf>
    <xf numFmtId="0" fontId="70" fillId="0" borderId="10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justify" vertical="center"/>
    </xf>
    <xf numFmtId="181" fontId="70" fillId="0" borderId="10" xfId="42" applyNumberFormat="1" applyFont="1" applyFill="1" applyBorder="1" applyAlignment="1">
      <alignment/>
    </xf>
    <xf numFmtId="181" fontId="75" fillId="0" borderId="10" xfId="42" applyNumberFormat="1" applyFont="1" applyFill="1" applyBorder="1" applyAlignment="1">
      <alignment vertical="center" wrapText="1"/>
    </xf>
    <xf numFmtId="181" fontId="11" fillId="0" borderId="9" xfId="42" applyNumberFormat="1" applyFont="1" applyFill="1" applyBorder="1" applyAlignment="1">
      <alignment horizontal="center" vertical="center"/>
    </xf>
    <xf numFmtId="181" fontId="10" fillId="34" borderId="9" xfId="42" applyNumberFormat="1" applyFont="1" applyFill="1" applyBorder="1" applyAlignment="1">
      <alignment horizontal="center" vertical="center"/>
    </xf>
    <xf numFmtId="181" fontId="10" fillId="0" borderId="9" xfId="42" applyNumberFormat="1" applyFont="1" applyFill="1" applyBorder="1" applyAlignment="1">
      <alignment/>
    </xf>
    <xf numFmtId="181" fontId="0" fillId="0" borderId="9" xfId="42" applyNumberFormat="1" applyFont="1" applyFill="1" applyBorder="1" applyAlignment="1">
      <alignment vertical="center"/>
    </xf>
    <xf numFmtId="181" fontId="10" fillId="0" borderId="10" xfId="42" applyNumberFormat="1" applyFont="1" applyFill="1" applyBorder="1" applyAlignment="1">
      <alignment/>
    </xf>
    <xf numFmtId="181" fontId="0" fillId="0" borderId="10" xfId="42" applyNumberFormat="1" applyFont="1" applyFill="1" applyBorder="1" applyAlignment="1">
      <alignment vertical="center"/>
    </xf>
    <xf numFmtId="182" fontId="12" fillId="0" borderId="0" xfId="42" applyNumberFormat="1" applyFont="1" applyFill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5" fillId="0" borderId="9" xfId="0" applyFont="1" applyBorder="1" applyAlignment="1">
      <alignment horizontal="center" vertical="center" wrapText="1"/>
    </xf>
    <xf numFmtId="182" fontId="79" fillId="0" borderId="9" xfId="42" applyNumberFormat="1" applyFont="1" applyFill="1" applyBorder="1" applyAlignment="1">
      <alignment horizontal="center"/>
    </xf>
    <xf numFmtId="182" fontId="79" fillId="0" borderId="9" xfId="42" applyNumberFormat="1" applyFont="1" applyFill="1" applyBorder="1" applyAlignment="1">
      <alignment horizontal="left"/>
    </xf>
    <xf numFmtId="182" fontId="79" fillId="0" borderId="9" xfId="42" applyNumberFormat="1" applyFont="1" applyFill="1" applyBorder="1" applyAlignment="1">
      <alignment horizontal="left" vertical="center" wrapText="1"/>
    </xf>
    <xf numFmtId="182" fontId="80" fillId="0" borderId="9" xfId="42" applyNumberFormat="1" applyFont="1" applyFill="1" applyBorder="1" applyAlignment="1">
      <alignment horizontal="left"/>
    </xf>
    <xf numFmtId="181" fontId="14" fillId="0" borderId="0" xfId="0" applyNumberFormat="1" applyFont="1" applyAlignment="1">
      <alignment vertical="center" wrapText="1"/>
    </xf>
    <xf numFmtId="182" fontId="14" fillId="0" borderId="0" xfId="0" applyNumberFormat="1" applyFont="1" applyAlignment="1">
      <alignment vertical="center"/>
    </xf>
    <xf numFmtId="182" fontId="80" fillId="0" borderId="0" xfId="42" applyNumberFormat="1" applyFont="1" applyFill="1" applyAlignment="1">
      <alignment vertical="center"/>
    </xf>
    <xf numFmtId="181" fontId="14" fillId="0" borderId="0" xfId="0" applyNumberFormat="1" applyFont="1" applyAlignment="1">
      <alignment vertical="center"/>
    </xf>
    <xf numFmtId="182" fontId="14" fillId="0" borderId="0" xfId="0" applyNumberFormat="1" applyFont="1" applyAlignment="1">
      <alignment vertical="center" wrapText="1"/>
    </xf>
    <xf numFmtId="182" fontId="68" fillId="0" borderId="0" xfId="42" applyNumberFormat="1" applyFont="1" applyFill="1" applyAlignment="1">
      <alignment vertical="center"/>
    </xf>
    <xf numFmtId="182" fontId="69" fillId="0" borderId="0" xfId="42" applyNumberFormat="1" applyFont="1" applyFill="1" applyAlignment="1">
      <alignment vertical="center"/>
    </xf>
    <xf numFmtId="182" fontId="68" fillId="0" borderId="0" xfId="42" applyNumberFormat="1" applyFont="1" applyFill="1" applyAlignment="1">
      <alignment horizontal="left"/>
    </xf>
    <xf numFmtId="182" fontId="69" fillId="0" borderId="0" xfId="42" applyNumberFormat="1" applyFont="1" applyFill="1" applyAlignment="1">
      <alignment horizontal="center" vertical="center"/>
    </xf>
    <xf numFmtId="182" fontId="68" fillId="0" borderId="9" xfId="42" applyNumberFormat="1" applyFont="1" applyFill="1" applyBorder="1" applyAlignment="1">
      <alignment vertical="center"/>
    </xf>
    <xf numFmtId="182" fontId="69" fillId="0" borderId="9" xfId="42" applyNumberFormat="1" applyFont="1" applyFill="1" applyBorder="1" applyAlignment="1">
      <alignment vertical="center"/>
    </xf>
    <xf numFmtId="182" fontId="69" fillId="0" borderId="9" xfId="42" applyNumberFormat="1" applyFont="1" applyFill="1" applyBorder="1" applyAlignment="1">
      <alignment horizontal="left" vertical="center"/>
    </xf>
    <xf numFmtId="3" fontId="0" fillId="0" borderId="0" xfId="0" applyNumberFormat="1" applyAlignment="1">
      <alignment vertical="center"/>
    </xf>
    <xf numFmtId="182" fontId="69" fillId="0" borderId="0" xfId="42" applyNumberFormat="1" applyFont="1" applyFill="1" applyBorder="1" applyAlignment="1">
      <alignment vertical="center"/>
    </xf>
    <xf numFmtId="182" fontId="68" fillId="0" borderId="0" xfId="42" applyNumberFormat="1" applyFont="1" applyFill="1" applyAlignment="1">
      <alignment horizontal="right"/>
    </xf>
    <xf numFmtId="182" fontId="81" fillId="0" borderId="0" xfId="42" applyNumberFormat="1" applyFont="1" applyFill="1" applyAlignment="1">
      <alignment horizontal="right" vertical="center"/>
    </xf>
    <xf numFmtId="182" fontId="69" fillId="0" borderId="0" xfId="42" applyNumberFormat="1" applyFont="1" applyFill="1" applyAlignment="1">
      <alignment horizontal="center" vertical="center"/>
    </xf>
    <xf numFmtId="182" fontId="81" fillId="0" borderId="0" xfId="42" applyNumberFormat="1" applyFont="1" applyFill="1" applyAlignment="1">
      <alignment vertical="center"/>
    </xf>
    <xf numFmtId="182" fontId="69" fillId="0" borderId="9" xfId="42" applyNumberFormat="1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182" fontId="69" fillId="0" borderId="0" xfId="42" applyNumberFormat="1" applyFont="1" applyFill="1" applyAlignment="1">
      <alignment horizontal="center" vertical="center"/>
    </xf>
    <xf numFmtId="182" fontId="68" fillId="0" borderId="0" xfId="42" applyNumberFormat="1" applyFont="1" applyFill="1" applyAlignment="1">
      <alignment horizontal="center"/>
    </xf>
    <xf numFmtId="182" fontId="81" fillId="0" borderId="11" xfId="42" applyNumberFormat="1" applyFont="1" applyFill="1" applyBorder="1" applyAlignment="1">
      <alignment horizontal="center" vertical="center"/>
    </xf>
    <xf numFmtId="182" fontId="69" fillId="0" borderId="9" xfId="42" applyNumberFormat="1" applyFont="1" applyFill="1" applyBorder="1" applyAlignment="1">
      <alignment horizontal="center" vertical="center"/>
    </xf>
    <xf numFmtId="182" fontId="81" fillId="0" borderId="0" xfId="42" applyNumberFormat="1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182" fontId="80" fillId="0" borderId="9" xfId="42" applyNumberFormat="1" applyFont="1" applyFill="1" applyBorder="1" applyAlignment="1">
      <alignment horizontal="center"/>
    </xf>
    <xf numFmtId="182" fontId="80" fillId="0" borderId="9" xfId="42" applyNumberFormat="1" applyFont="1" applyFill="1" applyBorder="1" applyAlignment="1">
      <alignment horizontal="left"/>
    </xf>
    <xf numFmtId="182" fontId="80" fillId="0" borderId="9" xfId="42" applyNumberFormat="1" applyFont="1" applyFill="1" applyBorder="1" applyAlignment="1">
      <alignment horizontal="center" vertical="center" wrapText="1"/>
    </xf>
    <xf numFmtId="182" fontId="80" fillId="0" borderId="9" xfId="42" applyNumberFormat="1" applyFont="1" applyFill="1" applyBorder="1" applyAlignment="1">
      <alignment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82" fontId="80" fillId="0" borderId="0" xfId="42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82" fontId="71" fillId="33" borderId="9" xfId="42" applyNumberFormat="1" applyFont="1" applyFill="1" applyBorder="1" applyAlignment="1">
      <alignment horizontal="center"/>
    </xf>
    <xf numFmtId="182" fontId="71" fillId="33" borderId="9" xfId="42" applyNumberFormat="1" applyFont="1" applyFill="1" applyBorder="1" applyAlignment="1">
      <alignment horizontal="left"/>
    </xf>
    <xf numFmtId="182" fontId="69" fillId="33" borderId="9" xfId="42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181" fontId="3" fillId="0" borderId="13" xfId="42" applyNumberFormat="1" applyFont="1" applyFill="1" applyBorder="1" applyAlignment="1">
      <alignment horizontal="center" vertical="center" wrapText="1"/>
    </xf>
    <xf numFmtId="181" fontId="3" fillId="0" borderId="10" xfId="42" applyNumberFormat="1" applyFont="1" applyFill="1" applyBorder="1" applyAlignment="1">
      <alignment horizontal="center" vertical="center" wrapText="1"/>
    </xf>
    <xf numFmtId="181" fontId="3" fillId="0" borderId="14" xfId="4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2" fontId="71" fillId="0" borderId="0" xfId="42" applyNumberFormat="1" applyFont="1" applyFill="1" applyAlignment="1">
      <alignment horizontal="center" vertical="center"/>
    </xf>
    <xf numFmtId="182" fontId="71" fillId="34" borderId="0" xfId="42" applyNumberFormat="1" applyFont="1" applyFill="1" applyAlignment="1">
      <alignment horizontal="center" vertical="center"/>
    </xf>
    <xf numFmtId="182" fontId="72" fillId="0" borderId="0" xfId="42" applyNumberFormat="1" applyFont="1" applyFill="1" applyBorder="1" applyAlignment="1">
      <alignment horizontal="center" vertical="center"/>
    </xf>
    <xf numFmtId="182" fontId="72" fillId="0" borderId="0" xfId="42" applyNumberFormat="1" applyFont="1" applyFill="1" applyAlignment="1">
      <alignment horizontal="center" vertical="center"/>
    </xf>
    <xf numFmtId="182" fontId="72" fillId="34" borderId="0" xfId="42" applyNumberFormat="1" applyFont="1" applyFill="1" applyAlignment="1">
      <alignment horizontal="center" vertical="center"/>
    </xf>
    <xf numFmtId="182" fontId="71" fillId="0" borderId="0" xfId="42" applyNumberFormat="1" applyFont="1" applyFill="1" applyAlignment="1">
      <alignment horizontal="center"/>
    </xf>
    <xf numFmtId="182" fontId="69" fillId="0" borderId="15" xfId="42" applyNumberFormat="1" applyFont="1" applyFill="1" applyBorder="1" applyAlignment="1">
      <alignment horizontal="center" vertical="center" wrapText="1"/>
    </xf>
    <xf numFmtId="182" fontId="69" fillId="34" borderId="9" xfId="42" applyNumberFormat="1" applyFont="1" applyFill="1" applyBorder="1" applyAlignment="1">
      <alignment horizontal="center" vertical="center" wrapText="1"/>
    </xf>
    <xf numFmtId="182" fontId="69" fillId="0" borderId="16" xfId="42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view="pageBreakPreview" zoomScale="85" zoomScaleNormal="70" zoomScaleSheetLayoutView="85" workbookViewId="0" topLeftCell="A1">
      <pane ySplit="9" topLeftCell="A10" activePane="bottomLeft" state="frozen"/>
      <selection pane="topLeft" activeCell="G13" sqref="G13"/>
      <selection pane="bottomLeft" activeCell="A1" sqref="A1:IV16384"/>
    </sheetView>
  </sheetViews>
  <sheetFormatPr defaultColWidth="9.7109375" defaultRowHeight="12.75"/>
  <cols>
    <col min="1" max="1" width="4.8515625" style="10" customWidth="1"/>
    <col min="2" max="2" width="18.421875" style="159" customWidth="1"/>
    <col min="3" max="3" width="11.7109375" style="10" customWidth="1"/>
    <col min="4" max="4" width="11.00390625" style="10" customWidth="1"/>
    <col min="5" max="5" width="12.7109375" style="10" customWidth="1"/>
    <col min="6" max="6" width="10.7109375" style="10" customWidth="1"/>
    <col min="7" max="7" width="13.57421875" style="10" customWidth="1"/>
    <col min="8" max="8" width="9.421875" style="10" customWidth="1"/>
    <col min="9" max="9" width="9.57421875" style="10" customWidth="1"/>
    <col min="10" max="10" width="9.7109375" style="10" customWidth="1"/>
    <col min="11" max="11" width="9.57421875" style="10" customWidth="1"/>
    <col min="12" max="12" width="9.140625" style="10" customWidth="1"/>
    <col min="13" max="13" width="10.00390625" style="10" customWidth="1"/>
    <col min="14" max="14" width="10.57421875" style="10" customWidth="1"/>
    <col min="15" max="15" width="9.140625" style="10" customWidth="1"/>
    <col min="16" max="16" width="8.421875" style="10" customWidth="1"/>
    <col min="17" max="22" width="8.7109375" style="10" customWidth="1"/>
    <col min="23" max="23" width="7.421875" style="10" customWidth="1"/>
    <col min="24" max="24" width="8.28125" style="10" customWidth="1"/>
    <col min="25" max="25" width="9.421875" style="10" customWidth="1"/>
    <col min="26" max="26" width="7.8515625" style="10" customWidth="1"/>
    <col min="27" max="28" width="10.00390625" style="10" customWidth="1"/>
    <col min="29" max="29" width="8.7109375" style="10" customWidth="1"/>
    <col min="30" max="33" width="11.140625" style="10" customWidth="1"/>
    <col min="34" max="34" width="9.7109375" style="10" customWidth="1"/>
    <col min="35" max="35" width="12.421875" style="10" customWidth="1"/>
    <col min="36" max="37" width="9.7109375" style="10" customWidth="1"/>
    <col min="38" max="38" width="12.140625" style="10" customWidth="1"/>
    <col min="39" max="249" width="9.7109375" style="10" customWidth="1"/>
    <col min="250" max="250" width="9.00390625" style="10" customWidth="1"/>
    <col min="251" max="251" width="27.00390625" style="10" customWidth="1"/>
    <col min="252" max="253" width="16.421875" style="10" customWidth="1"/>
    <col min="254" max="254" width="13.7109375" style="10" customWidth="1"/>
    <col min="255" max="16384" width="9.7109375" style="10" customWidth="1"/>
  </cols>
  <sheetData>
    <row r="1" spans="14:33" ht="12.75">
      <c r="N1" s="173" t="s">
        <v>0</v>
      </c>
      <c r="O1" s="173"/>
      <c r="P1" s="173"/>
      <c r="AG1" s="166"/>
    </row>
    <row r="2" spans="1:33" ht="12.75">
      <c r="A2" s="172" t="s">
        <v>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</row>
    <row r="3" spans="1:33" ht="12.75">
      <c r="A3" s="176" t="s">
        <v>218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</row>
    <row r="4" spans="1:33" ht="12.75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74" t="s">
        <v>2</v>
      </c>
      <c r="O4" s="174"/>
      <c r="P4" s="174"/>
      <c r="Q4" s="160"/>
      <c r="R4" s="160"/>
      <c r="S4" s="160"/>
      <c r="T4" s="160"/>
      <c r="U4" s="160"/>
      <c r="V4" s="160"/>
      <c r="W4" s="160"/>
      <c r="X4" s="160"/>
      <c r="Y4" s="160"/>
      <c r="AA4" s="160"/>
      <c r="AB4" s="160"/>
      <c r="AC4" s="160"/>
      <c r="AD4" s="160"/>
      <c r="AE4" s="165"/>
      <c r="AF4" s="160"/>
      <c r="AG4" s="167"/>
    </row>
    <row r="5" spans="1:33" ht="28.5" customHeight="1">
      <c r="A5" s="170" t="s">
        <v>3</v>
      </c>
      <c r="B5" s="170" t="s">
        <v>4</v>
      </c>
      <c r="C5" s="175" t="s">
        <v>5</v>
      </c>
      <c r="D5" s="175"/>
      <c r="E5" s="175"/>
      <c r="F5" s="175"/>
      <c r="G5" s="170" t="s">
        <v>6</v>
      </c>
      <c r="H5" s="170" t="s">
        <v>7</v>
      </c>
      <c r="I5" s="170"/>
      <c r="J5" s="170"/>
      <c r="K5" s="170"/>
      <c r="L5" s="170"/>
      <c r="M5" s="170"/>
      <c r="N5" s="170" t="s">
        <v>8</v>
      </c>
      <c r="O5" s="170"/>
      <c r="P5" s="170"/>
      <c r="Q5" s="170" t="s">
        <v>9</v>
      </c>
      <c r="R5" s="170"/>
      <c r="S5" s="170"/>
      <c r="T5" s="170" t="s">
        <v>10</v>
      </c>
      <c r="U5" s="170"/>
      <c r="V5" s="170"/>
      <c r="W5" s="170" t="s">
        <v>11</v>
      </c>
      <c r="X5" s="170"/>
      <c r="Y5" s="170" t="s">
        <v>12</v>
      </c>
      <c r="Z5" s="170" t="s">
        <v>13</v>
      </c>
      <c r="AA5" s="170"/>
      <c r="AB5" s="170"/>
      <c r="AC5" s="170" t="s">
        <v>14</v>
      </c>
      <c r="AD5" s="170" t="s">
        <v>15</v>
      </c>
      <c r="AE5" s="170"/>
      <c r="AF5" s="170"/>
      <c r="AG5" s="170"/>
    </row>
    <row r="6" spans="1:33" s="11" customFormat="1" ht="26.25" customHeight="1">
      <c r="A6" s="171"/>
      <c r="B6" s="171"/>
      <c r="C6" s="170" t="s">
        <v>16</v>
      </c>
      <c r="D6" s="170" t="s">
        <v>17</v>
      </c>
      <c r="E6" s="170"/>
      <c r="F6" s="170"/>
      <c r="G6" s="171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</row>
    <row r="7" spans="1:33" s="11" customFormat="1" ht="28.5" customHeight="1">
      <c r="A7" s="171"/>
      <c r="B7" s="171"/>
      <c r="C7" s="170"/>
      <c r="D7" s="170" t="s">
        <v>18</v>
      </c>
      <c r="E7" s="170" t="s">
        <v>19</v>
      </c>
      <c r="F7" s="170" t="s">
        <v>20</v>
      </c>
      <c r="G7" s="171"/>
      <c r="H7" s="170" t="s">
        <v>16</v>
      </c>
      <c r="I7" s="170" t="s">
        <v>21</v>
      </c>
      <c r="J7" s="170"/>
      <c r="K7" s="170"/>
      <c r="L7" s="170" t="s">
        <v>22</v>
      </c>
      <c r="M7" s="170" t="s">
        <v>22</v>
      </c>
      <c r="N7" s="170" t="s">
        <v>16</v>
      </c>
      <c r="O7" s="170" t="s">
        <v>17</v>
      </c>
      <c r="P7" s="170"/>
      <c r="Q7" s="170" t="s">
        <v>16</v>
      </c>
      <c r="R7" s="170" t="s">
        <v>17</v>
      </c>
      <c r="S7" s="170"/>
      <c r="T7" s="170" t="s">
        <v>16</v>
      </c>
      <c r="U7" s="170" t="s">
        <v>17</v>
      </c>
      <c r="V7" s="170"/>
      <c r="W7" s="170" t="s">
        <v>23</v>
      </c>
      <c r="X7" s="170" t="s">
        <v>24</v>
      </c>
      <c r="Y7" s="170"/>
      <c r="Z7" s="170" t="s">
        <v>16</v>
      </c>
      <c r="AA7" s="170" t="s">
        <v>17</v>
      </c>
      <c r="AB7" s="170"/>
      <c r="AC7" s="170"/>
      <c r="AD7" s="170" t="s">
        <v>16</v>
      </c>
      <c r="AE7" s="170" t="s">
        <v>17</v>
      </c>
      <c r="AF7" s="170"/>
      <c r="AG7" s="170"/>
    </row>
    <row r="8" spans="1:33" s="11" customFormat="1" ht="27" customHeight="1">
      <c r="A8" s="171"/>
      <c r="B8" s="171"/>
      <c r="C8" s="171"/>
      <c r="D8" s="170"/>
      <c r="E8" s="170"/>
      <c r="F8" s="170"/>
      <c r="G8" s="171"/>
      <c r="H8" s="170"/>
      <c r="I8" s="170" t="s">
        <v>16</v>
      </c>
      <c r="J8" s="170" t="s">
        <v>17</v>
      </c>
      <c r="K8" s="170"/>
      <c r="L8" s="171"/>
      <c r="M8" s="171"/>
      <c r="N8" s="171"/>
      <c r="O8" s="170" t="s">
        <v>25</v>
      </c>
      <c r="P8" s="170" t="s">
        <v>26</v>
      </c>
      <c r="Q8" s="171"/>
      <c r="R8" s="170" t="s">
        <v>25</v>
      </c>
      <c r="S8" s="170" t="s">
        <v>26</v>
      </c>
      <c r="T8" s="170"/>
      <c r="U8" s="170" t="s">
        <v>25</v>
      </c>
      <c r="V8" s="170" t="s">
        <v>26</v>
      </c>
      <c r="W8" s="170"/>
      <c r="X8" s="170"/>
      <c r="Y8" s="170"/>
      <c r="Z8" s="170"/>
      <c r="AA8" s="170" t="s">
        <v>25</v>
      </c>
      <c r="AB8" s="170" t="s">
        <v>26</v>
      </c>
      <c r="AC8" s="170"/>
      <c r="AD8" s="171"/>
      <c r="AE8" s="170" t="s">
        <v>27</v>
      </c>
      <c r="AF8" s="170" t="s">
        <v>25</v>
      </c>
      <c r="AG8" s="170" t="s">
        <v>26</v>
      </c>
    </row>
    <row r="9" spans="1:33" s="11" customFormat="1" ht="22.5" customHeight="1">
      <c r="A9" s="171"/>
      <c r="B9" s="171"/>
      <c r="C9" s="171"/>
      <c r="D9" s="170"/>
      <c r="E9" s="170"/>
      <c r="F9" s="170"/>
      <c r="G9" s="171"/>
      <c r="H9" s="170"/>
      <c r="I9" s="171"/>
      <c r="J9" s="19" t="s">
        <v>25</v>
      </c>
      <c r="K9" s="19" t="s">
        <v>26</v>
      </c>
      <c r="L9" s="171"/>
      <c r="M9" s="171"/>
      <c r="N9" s="171"/>
      <c r="O9" s="171"/>
      <c r="P9" s="171"/>
      <c r="Q9" s="171"/>
      <c r="R9" s="171"/>
      <c r="S9" s="171"/>
      <c r="T9" s="170"/>
      <c r="U9" s="171"/>
      <c r="V9" s="171"/>
      <c r="W9" s="170"/>
      <c r="X9" s="170"/>
      <c r="Y9" s="170"/>
      <c r="Z9" s="170"/>
      <c r="AA9" s="171"/>
      <c r="AB9" s="171"/>
      <c r="AC9" s="170"/>
      <c r="AD9" s="171"/>
      <c r="AE9" s="171"/>
      <c r="AF9" s="171"/>
      <c r="AG9" s="171"/>
    </row>
    <row r="10" spans="1:33" s="157" customFormat="1" ht="24.75" customHeight="1">
      <c r="A10" s="6">
        <v>1</v>
      </c>
      <c r="B10" s="7" t="s">
        <v>28</v>
      </c>
      <c r="C10" s="161">
        <v>1130014</v>
      </c>
      <c r="D10" s="161">
        <v>490440</v>
      </c>
      <c r="E10" s="161">
        <v>516288</v>
      </c>
      <c r="F10" s="161">
        <v>123286</v>
      </c>
      <c r="G10" s="161">
        <v>12322</v>
      </c>
      <c r="H10" s="161">
        <v>2202</v>
      </c>
      <c r="I10" s="161">
        <v>2200</v>
      </c>
      <c r="J10" s="161">
        <v>660</v>
      </c>
      <c r="K10" s="161">
        <v>1540</v>
      </c>
      <c r="L10" s="161">
        <v>2</v>
      </c>
      <c r="M10" s="161">
        <v>0</v>
      </c>
      <c r="N10" s="161">
        <v>1300</v>
      </c>
      <c r="O10" s="161">
        <v>390</v>
      </c>
      <c r="P10" s="161">
        <v>909.9999999999999</v>
      </c>
      <c r="Q10" s="161">
        <v>8000</v>
      </c>
      <c r="R10" s="161">
        <v>4000</v>
      </c>
      <c r="S10" s="161">
        <v>4000</v>
      </c>
      <c r="T10" s="161">
        <v>6000</v>
      </c>
      <c r="U10" s="161">
        <v>3000</v>
      </c>
      <c r="V10" s="161">
        <v>3000</v>
      </c>
      <c r="W10" s="161">
        <v>470</v>
      </c>
      <c r="X10" s="161">
        <v>150</v>
      </c>
      <c r="Y10" s="161">
        <v>1352</v>
      </c>
      <c r="Z10" s="161"/>
      <c r="AA10" s="161">
        <v>0</v>
      </c>
      <c r="AB10" s="161">
        <v>0</v>
      </c>
      <c r="AC10" s="161">
        <v>900</v>
      </c>
      <c r="AD10" s="161">
        <v>1109640</v>
      </c>
      <c r="AE10" s="161">
        <v>490440</v>
      </c>
      <c r="AF10" s="161">
        <v>508236</v>
      </c>
      <c r="AG10" s="161">
        <v>110964</v>
      </c>
    </row>
    <row r="11" spans="1:33" s="157" customFormat="1" ht="24.75" customHeight="1">
      <c r="A11" s="6">
        <v>2</v>
      </c>
      <c r="B11" s="7" t="s">
        <v>29</v>
      </c>
      <c r="C11" s="161">
        <v>310933</v>
      </c>
      <c r="D11" s="161">
        <v>88533</v>
      </c>
      <c r="E11" s="161">
        <v>182829</v>
      </c>
      <c r="F11" s="161">
        <v>39571</v>
      </c>
      <c r="G11" s="161">
        <v>10060</v>
      </c>
      <c r="H11" s="161">
        <v>2803</v>
      </c>
      <c r="I11" s="161">
        <v>2800</v>
      </c>
      <c r="J11" s="161">
        <v>840</v>
      </c>
      <c r="K11" s="161">
        <v>1959.9999999999998</v>
      </c>
      <c r="L11" s="161">
        <v>3</v>
      </c>
      <c r="M11" s="161">
        <v>0</v>
      </c>
      <c r="N11" s="161">
        <v>1400</v>
      </c>
      <c r="O11" s="161">
        <v>420</v>
      </c>
      <c r="P11" s="161">
        <v>979.9999999999999</v>
      </c>
      <c r="Q11" s="161">
        <v>5500</v>
      </c>
      <c r="R11" s="161">
        <v>2750</v>
      </c>
      <c r="S11" s="161">
        <v>2750</v>
      </c>
      <c r="T11" s="161">
        <v>3500</v>
      </c>
      <c r="U11" s="161">
        <v>1750</v>
      </c>
      <c r="V11" s="161">
        <v>1750</v>
      </c>
      <c r="W11" s="161">
        <v>520</v>
      </c>
      <c r="X11" s="161">
        <v>350</v>
      </c>
      <c r="Y11" s="161">
        <v>750</v>
      </c>
      <c r="Z11" s="161"/>
      <c r="AA11" s="161">
        <v>0</v>
      </c>
      <c r="AB11" s="161">
        <v>0</v>
      </c>
      <c r="AC11" s="161">
        <v>1000</v>
      </c>
      <c r="AD11" s="161">
        <v>295110</v>
      </c>
      <c r="AE11" s="161">
        <v>88533</v>
      </c>
      <c r="AF11" s="161">
        <v>177066</v>
      </c>
      <c r="AG11" s="161">
        <v>29511</v>
      </c>
    </row>
    <row r="12" spans="1:33" s="157" customFormat="1" ht="24.75" customHeight="1">
      <c r="A12" s="6">
        <v>3</v>
      </c>
      <c r="B12" s="7" t="s">
        <v>30</v>
      </c>
      <c r="C12" s="161">
        <v>1169</v>
      </c>
      <c r="D12" s="161">
        <v>0</v>
      </c>
      <c r="E12" s="161">
        <v>150</v>
      </c>
      <c r="F12" s="161">
        <v>1019</v>
      </c>
      <c r="G12" s="161">
        <v>1019</v>
      </c>
      <c r="H12" s="161">
        <v>150</v>
      </c>
      <c r="I12" s="161">
        <v>150</v>
      </c>
      <c r="J12" s="161"/>
      <c r="K12" s="161">
        <v>150</v>
      </c>
      <c r="L12" s="161">
        <v>0</v>
      </c>
      <c r="M12" s="161">
        <v>0</v>
      </c>
      <c r="N12" s="161">
        <v>110</v>
      </c>
      <c r="O12" s="161"/>
      <c r="P12" s="161">
        <v>110</v>
      </c>
      <c r="Q12" s="161">
        <v>200</v>
      </c>
      <c r="R12" s="161">
        <v>100</v>
      </c>
      <c r="S12" s="161">
        <v>100</v>
      </c>
      <c r="T12" s="161">
        <v>100</v>
      </c>
      <c r="U12" s="161">
        <v>50</v>
      </c>
      <c r="V12" s="161">
        <v>50</v>
      </c>
      <c r="W12" s="161">
        <v>30</v>
      </c>
      <c r="X12" s="161">
        <v>50</v>
      </c>
      <c r="Y12" s="161">
        <v>129</v>
      </c>
      <c r="Z12" s="161"/>
      <c r="AA12" s="161"/>
      <c r="AB12" s="161"/>
      <c r="AC12" s="161">
        <v>400</v>
      </c>
      <c r="AD12" s="161">
        <v>0</v>
      </c>
      <c r="AE12" s="161">
        <v>0</v>
      </c>
      <c r="AF12" s="161">
        <v>0</v>
      </c>
      <c r="AG12" s="161">
        <v>0</v>
      </c>
    </row>
    <row r="13" spans="1:33" s="157" customFormat="1" ht="24.75" customHeight="1">
      <c r="A13" s="6">
        <v>4</v>
      </c>
      <c r="B13" s="7" t="s">
        <v>31</v>
      </c>
      <c r="C13" s="161">
        <v>3662</v>
      </c>
      <c r="D13" s="161">
        <v>0</v>
      </c>
      <c r="E13" s="161">
        <v>750</v>
      </c>
      <c r="F13" s="161">
        <v>2912</v>
      </c>
      <c r="G13" s="161">
        <v>2912</v>
      </c>
      <c r="H13" s="161">
        <v>700</v>
      </c>
      <c r="I13" s="161">
        <v>700</v>
      </c>
      <c r="J13" s="161"/>
      <c r="K13" s="161">
        <v>700</v>
      </c>
      <c r="L13" s="161">
        <v>0</v>
      </c>
      <c r="M13" s="161">
        <v>0</v>
      </c>
      <c r="N13" s="161">
        <v>400</v>
      </c>
      <c r="O13" s="161"/>
      <c r="P13" s="161">
        <v>400</v>
      </c>
      <c r="Q13" s="161">
        <v>1200</v>
      </c>
      <c r="R13" s="161">
        <v>600</v>
      </c>
      <c r="S13" s="161">
        <v>600</v>
      </c>
      <c r="T13" s="161">
        <v>300</v>
      </c>
      <c r="U13" s="161">
        <v>150</v>
      </c>
      <c r="V13" s="161">
        <v>150</v>
      </c>
      <c r="W13" s="161">
        <v>160</v>
      </c>
      <c r="X13" s="161">
        <v>80</v>
      </c>
      <c r="Y13" s="161">
        <v>222</v>
      </c>
      <c r="Z13" s="161"/>
      <c r="AA13" s="161">
        <v>0</v>
      </c>
      <c r="AB13" s="161">
        <v>0</v>
      </c>
      <c r="AC13" s="161">
        <v>600</v>
      </c>
      <c r="AD13" s="161">
        <v>0</v>
      </c>
      <c r="AE13" s="161">
        <v>0</v>
      </c>
      <c r="AF13" s="161">
        <v>0</v>
      </c>
      <c r="AG13" s="161">
        <v>0</v>
      </c>
    </row>
    <row r="14" spans="1:33" s="157" customFormat="1" ht="24.75" customHeight="1">
      <c r="A14" s="6">
        <v>5</v>
      </c>
      <c r="B14" s="7" t="s">
        <v>32</v>
      </c>
      <c r="C14" s="161">
        <v>1578</v>
      </c>
      <c r="D14" s="161">
        <v>0</v>
      </c>
      <c r="E14" s="161">
        <v>323</v>
      </c>
      <c r="F14" s="161">
        <v>1255</v>
      </c>
      <c r="G14" s="161">
        <v>1255</v>
      </c>
      <c r="H14" s="161">
        <v>88</v>
      </c>
      <c r="I14" s="161">
        <v>80</v>
      </c>
      <c r="J14" s="161"/>
      <c r="K14" s="161">
        <v>80</v>
      </c>
      <c r="L14" s="161">
        <v>3</v>
      </c>
      <c r="M14" s="161">
        <v>5</v>
      </c>
      <c r="N14" s="161">
        <v>40</v>
      </c>
      <c r="O14" s="161"/>
      <c r="P14" s="161">
        <v>40</v>
      </c>
      <c r="Q14" s="161">
        <v>500</v>
      </c>
      <c r="R14" s="161">
        <v>250</v>
      </c>
      <c r="S14" s="161">
        <v>250</v>
      </c>
      <c r="T14" s="161">
        <v>130</v>
      </c>
      <c r="U14" s="161">
        <v>65</v>
      </c>
      <c r="V14" s="161">
        <v>65</v>
      </c>
      <c r="W14" s="161">
        <v>80</v>
      </c>
      <c r="X14" s="161">
        <v>80</v>
      </c>
      <c r="Y14" s="161">
        <v>160</v>
      </c>
      <c r="Z14" s="161"/>
      <c r="AA14" s="161"/>
      <c r="AB14" s="161"/>
      <c r="AC14" s="161">
        <v>500</v>
      </c>
      <c r="AD14" s="161">
        <v>0</v>
      </c>
      <c r="AE14" s="161">
        <v>0</v>
      </c>
      <c r="AF14" s="161">
        <v>0</v>
      </c>
      <c r="AG14" s="161">
        <v>0</v>
      </c>
    </row>
    <row r="15" spans="1:33" s="157" customFormat="1" ht="24.75" customHeight="1">
      <c r="A15" s="6">
        <v>6</v>
      </c>
      <c r="B15" s="7" t="s">
        <v>33</v>
      </c>
      <c r="C15" s="161">
        <v>2480</v>
      </c>
      <c r="D15" s="161">
        <v>0</v>
      </c>
      <c r="E15" s="161">
        <v>635</v>
      </c>
      <c r="F15" s="161">
        <v>1845</v>
      </c>
      <c r="G15" s="161">
        <v>1845</v>
      </c>
      <c r="H15" s="161">
        <v>310</v>
      </c>
      <c r="I15" s="161">
        <v>300</v>
      </c>
      <c r="J15" s="161"/>
      <c r="K15" s="161">
        <v>300</v>
      </c>
      <c r="L15" s="161">
        <v>0</v>
      </c>
      <c r="M15" s="161">
        <v>10</v>
      </c>
      <c r="N15" s="161">
        <v>150</v>
      </c>
      <c r="O15" s="161"/>
      <c r="P15" s="161">
        <v>150</v>
      </c>
      <c r="Q15" s="161">
        <v>500</v>
      </c>
      <c r="R15" s="161">
        <v>250</v>
      </c>
      <c r="S15" s="161">
        <v>250</v>
      </c>
      <c r="T15" s="161">
        <v>150</v>
      </c>
      <c r="U15" s="161">
        <v>75</v>
      </c>
      <c r="V15" s="161">
        <v>75</v>
      </c>
      <c r="W15" s="161">
        <v>70</v>
      </c>
      <c r="X15" s="161">
        <v>90</v>
      </c>
      <c r="Y15" s="161">
        <v>210</v>
      </c>
      <c r="Z15" s="161">
        <v>500</v>
      </c>
      <c r="AA15" s="161">
        <v>300</v>
      </c>
      <c r="AB15" s="161">
        <v>200</v>
      </c>
      <c r="AC15" s="161">
        <v>500</v>
      </c>
      <c r="AD15" s="161">
        <v>0</v>
      </c>
      <c r="AE15" s="161">
        <v>0</v>
      </c>
      <c r="AF15" s="161">
        <v>0</v>
      </c>
      <c r="AG15" s="161">
        <v>0</v>
      </c>
    </row>
    <row r="16" spans="1:33" s="157" customFormat="1" ht="24.75" customHeight="1">
      <c r="A16" s="6">
        <v>7</v>
      </c>
      <c r="B16" s="7" t="s">
        <v>34</v>
      </c>
      <c r="C16" s="161">
        <v>1500</v>
      </c>
      <c r="D16" s="161">
        <v>0</v>
      </c>
      <c r="E16" s="161">
        <v>250</v>
      </c>
      <c r="F16" s="161">
        <v>1250</v>
      </c>
      <c r="G16" s="161">
        <v>1250</v>
      </c>
      <c r="H16" s="161">
        <v>200</v>
      </c>
      <c r="I16" s="161">
        <v>200</v>
      </c>
      <c r="J16" s="161"/>
      <c r="K16" s="161">
        <v>200</v>
      </c>
      <c r="L16" s="161">
        <v>0</v>
      </c>
      <c r="M16" s="161">
        <v>0</v>
      </c>
      <c r="N16" s="161">
        <v>100</v>
      </c>
      <c r="O16" s="161"/>
      <c r="P16" s="161">
        <v>100</v>
      </c>
      <c r="Q16" s="161">
        <v>400</v>
      </c>
      <c r="R16" s="161">
        <v>200</v>
      </c>
      <c r="S16" s="161">
        <v>200</v>
      </c>
      <c r="T16" s="161">
        <v>100</v>
      </c>
      <c r="U16" s="161">
        <v>50</v>
      </c>
      <c r="V16" s="161">
        <v>50</v>
      </c>
      <c r="W16" s="161">
        <v>50</v>
      </c>
      <c r="X16" s="161">
        <v>50</v>
      </c>
      <c r="Y16" s="161">
        <v>200</v>
      </c>
      <c r="Z16" s="161"/>
      <c r="AA16" s="161"/>
      <c r="AB16" s="161"/>
      <c r="AC16" s="161">
        <v>400</v>
      </c>
      <c r="AD16" s="161">
        <v>0</v>
      </c>
      <c r="AE16" s="161">
        <v>0</v>
      </c>
      <c r="AF16" s="161">
        <v>0</v>
      </c>
      <c r="AG16" s="161">
        <v>0</v>
      </c>
    </row>
    <row r="17" spans="1:33" s="157" customFormat="1" ht="24.75" customHeight="1">
      <c r="A17" s="6">
        <v>8</v>
      </c>
      <c r="B17" s="7" t="s">
        <v>35</v>
      </c>
      <c r="C17" s="161">
        <v>2472</v>
      </c>
      <c r="D17" s="161">
        <v>0</v>
      </c>
      <c r="E17" s="161">
        <v>160</v>
      </c>
      <c r="F17" s="161">
        <v>2312</v>
      </c>
      <c r="G17" s="161">
        <v>2312</v>
      </c>
      <c r="H17" s="161">
        <v>850</v>
      </c>
      <c r="I17" s="161">
        <v>850</v>
      </c>
      <c r="J17" s="161"/>
      <c r="K17" s="161">
        <v>850</v>
      </c>
      <c r="L17" s="161">
        <v>0</v>
      </c>
      <c r="M17" s="161">
        <v>0</v>
      </c>
      <c r="N17" s="161">
        <v>550</v>
      </c>
      <c r="O17" s="161"/>
      <c r="P17" s="161">
        <v>550</v>
      </c>
      <c r="Q17" s="161">
        <v>250</v>
      </c>
      <c r="R17" s="161">
        <v>125</v>
      </c>
      <c r="S17" s="161">
        <v>125</v>
      </c>
      <c r="T17" s="161">
        <v>70</v>
      </c>
      <c r="U17" s="161">
        <v>35</v>
      </c>
      <c r="V17" s="161">
        <v>35</v>
      </c>
      <c r="W17" s="161">
        <v>100</v>
      </c>
      <c r="X17" s="161">
        <v>50</v>
      </c>
      <c r="Y17" s="161">
        <v>202</v>
      </c>
      <c r="Z17" s="161"/>
      <c r="AA17" s="161"/>
      <c r="AB17" s="161"/>
      <c r="AC17" s="161">
        <v>400</v>
      </c>
      <c r="AD17" s="161">
        <v>0</v>
      </c>
      <c r="AE17" s="161">
        <v>0</v>
      </c>
      <c r="AF17" s="161">
        <v>0</v>
      </c>
      <c r="AG17" s="161">
        <v>0</v>
      </c>
    </row>
    <row r="18" spans="1:33" s="157" customFormat="1" ht="24.75" customHeight="1">
      <c r="A18" s="6">
        <v>9</v>
      </c>
      <c r="B18" s="7" t="s">
        <v>36</v>
      </c>
      <c r="C18" s="161">
        <v>110838</v>
      </c>
      <c r="D18" s="161">
        <v>32220</v>
      </c>
      <c r="E18" s="161">
        <v>65798</v>
      </c>
      <c r="F18" s="161">
        <v>12820</v>
      </c>
      <c r="G18" s="161">
        <v>2080</v>
      </c>
      <c r="H18" s="161">
        <v>58</v>
      </c>
      <c r="I18" s="161">
        <v>50</v>
      </c>
      <c r="J18" s="161"/>
      <c r="K18" s="161">
        <v>50</v>
      </c>
      <c r="L18" s="161">
        <v>0</v>
      </c>
      <c r="M18" s="161">
        <v>8</v>
      </c>
      <c r="N18" s="161">
        <v>30</v>
      </c>
      <c r="O18" s="161"/>
      <c r="P18" s="161">
        <v>30</v>
      </c>
      <c r="Q18" s="161">
        <v>1500</v>
      </c>
      <c r="R18" s="161">
        <v>750</v>
      </c>
      <c r="S18" s="161">
        <v>750</v>
      </c>
      <c r="T18" s="161">
        <v>1200</v>
      </c>
      <c r="U18" s="161">
        <v>600</v>
      </c>
      <c r="V18" s="161">
        <v>600</v>
      </c>
      <c r="W18" s="161">
        <v>30</v>
      </c>
      <c r="X18" s="161">
        <v>60</v>
      </c>
      <c r="Y18" s="161">
        <v>160</v>
      </c>
      <c r="Z18" s="161"/>
      <c r="AA18" s="161">
        <v>0</v>
      </c>
      <c r="AB18" s="161">
        <v>0</v>
      </c>
      <c r="AC18" s="161">
        <v>400</v>
      </c>
      <c r="AD18" s="161">
        <v>107400</v>
      </c>
      <c r="AE18" s="161">
        <v>32220</v>
      </c>
      <c r="AF18" s="161">
        <v>64440</v>
      </c>
      <c r="AG18" s="161">
        <v>10740</v>
      </c>
    </row>
    <row r="19" spans="1:33" s="157" customFormat="1" ht="24.75" customHeight="1">
      <c r="A19" s="6">
        <v>10</v>
      </c>
      <c r="B19" s="7" t="s">
        <v>37</v>
      </c>
      <c r="C19" s="161">
        <v>3992</v>
      </c>
      <c r="D19" s="161">
        <v>0</v>
      </c>
      <c r="E19" s="161">
        <v>700</v>
      </c>
      <c r="F19" s="161">
        <v>3292</v>
      </c>
      <c r="G19" s="161">
        <v>3292</v>
      </c>
      <c r="H19" s="161">
        <v>1000</v>
      </c>
      <c r="I19" s="161">
        <v>1000</v>
      </c>
      <c r="J19" s="161"/>
      <c r="K19" s="161">
        <v>1000</v>
      </c>
      <c r="L19" s="161">
        <v>0</v>
      </c>
      <c r="M19" s="161">
        <v>0</v>
      </c>
      <c r="N19" s="161">
        <v>500</v>
      </c>
      <c r="O19" s="161"/>
      <c r="P19" s="161">
        <v>500</v>
      </c>
      <c r="Q19" s="161">
        <v>1000</v>
      </c>
      <c r="R19" s="161">
        <v>500</v>
      </c>
      <c r="S19" s="161">
        <v>500</v>
      </c>
      <c r="T19" s="161">
        <v>400</v>
      </c>
      <c r="U19" s="161">
        <v>200</v>
      </c>
      <c r="V19" s="161">
        <v>200</v>
      </c>
      <c r="W19" s="161">
        <v>240</v>
      </c>
      <c r="X19" s="161">
        <v>80</v>
      </c>
      <c r="Y19" s="161">
        <v>272</v>
      </c>
      <c r="Z19" s="161"/>
      <c r="AA19" s="161"/>
      <c r="AB19" s="161"/>
      <c r="AC19" s="161">
        <v>500</v>
      </c>
      <c r="AD19" s="161">
        <v>0</v>
      </c>
      <c r="AE19" s="161">
        <v>0</v>
      </c>
      <c r="AF19" s="161">
        <v>0</v>
      </c>
      <c r="AG19" s="161">
        <v>0</v>
      </c>
    </row>
    <row r="20" spans="1:33" s="157" customFormat="1" ht="24.75" customHeight="1">
      <c r="A20" s="6">
        <v>11</v>
      </c>
      <c r="B20" s="7" t="s">
        <v>38</v>
      </c>
      <c r="C20" s="161">
        <v>1272</v>
      </c>
      <c r="D20" s="161">
        <v>0</v>
      </c>
      <c r="E20" s="161">
        <v>145</v>
      </c>
      <c r="F20" s="161">
        <v>1127</v>
      </c>
      <c r="G20" s="161">
        <v>1127</v>
      </c>
      <c r="H20" s="161">
        <v>95</v>
      </c>
      <c r="I20" s="161">
        <v>80</v>
      </c>
      <c r="J20" s="161"/>
      <c r="K20" s="161">
        <v>80</v>
      </c>
      <c r="L20" s="161">
        <v>0</v>
      </c>
      <c r="M20" s="161">
        <v>15</v>
      </c>
      <c r="N20" s="161">
        <v>30</v>
      </c>
      <c r="O20" s="161"/>
      <c r="P20" s="161">
        <v>30</v>
      </c>
      <c r="Q20" s="161">
        <v>200</v>
      </c>
      <c r="R20" s="161">
        <v>100</v>
      </c>
      <c r="S20" s="161">
        <v>100</v>
      </c>
      <c r="T20" s="161">
        <v>60</v>
      </c>
      <c r="U20" s="161">
        <v>30</v>
      </c>
      <c r="V20" s="161">
        <v>30</v>
      </c>
      <c r="W20" s="161">
        <v>40</v>
      </c>
      <c r="X20" s="161">
        <v>60</v>
      </c>
      <c r="Y20" s="161">
        <v>187</v>
      </c>
      <c r="Z20" s="161"/>
      <c r="AA20" s="161"/>
      <c r="AB20" s="161"/>
      <c r="AC20" s="161">
        <v>600</v>
      </c>
      <c r="AD20" s="161">
        <v>0</v>
      </c>
      <c r="AE20" s="161">
        <v>0</v>
      </c>
      <c r="AF20" s="161">
        <v>0</v>
      </c>
      <c r="AG20" s="161">
        <v>0</v>
      </c>
    </row>
    <row r="21" spans="1:33" s="157" customFormat="1" ht="24.75" customHeight="1">
      <c r="A21" s="6">
        <v>12</v>
      </c>
      <c r="B21" s="7" t="s">
        <v>39</v>
      </c>
      <c r="C21" s="161">
        <v>6495</v>
      </c>
      <c r="D21" s="161">
        <v>0</v>
      </c>
      <c r="E21" s="161">
        <v>1500</v>
      </c>
      <c r="F21" s="161">
        <v>4995</v>
      </c>
      <c r="G21" s="161">
        <v>4995</v>
      </c>
      <c r="H21" s="161">
        <v>1700</v>
      </c>
      <c r="I21" s="161">
        <v>1700</v>
      </c>
      <c r="J21" s="161"/>
      <c r="K21" s="161">
        <v>1700</v>
      </c>
      <c r="L21" s="161">
        <v>0</v>
      </c>
      <c r="M21" s="161">
        <v>0</v>
      </c>
      <c r="N21" s="161">
        <v>800</v>
      </c>
      <c r="O21" s="161"/>
      <c r="P21" s="161">
        <v>800</v>
      </c>
      <c r="Q21" s="161">
        <v>1000</v>
      </c>
      <c r="R21" s="161">
        <v>500</v>
      </c>
      <c r="S21" s="161">
        <v>500</v>
      </c>
      <c r="T21" s="161">
        <v>2000</v>
      </c>
      <c r="U21" s="161">
        <v>1000</v>
      </c>
      <c r="V21" s="161">
        <v>1000</v>
      </c>
      <c r="W21" s="161">
        <v>200</v>
      </c>
      <c r="X21" s="161">
        <v>120</v>
      </c>
      <c r="Y21" s="161">
        <v>175</v>
      </c>
      <c r="Z21" s="161"/>
      <c r="AA21" s="161"/>
      <c r="AB21" s="161"/>
      <c r="AC21" s="161">
        <v>500</v>
      </c>
      <c r="AD21" s="161">
        <v>0</v>
      </c>
      <c r="AE21" s="161">
        <v>0</v>
      </c>
      <c r="AF21" s="161">
        <v>0</v>
      </c>
      <c r="AG21" s="161">
        <v>0</v>
      </c>
    </row>
    <row r="22" spans="1:33" s="157" customFormat="1" ht="24.75" customHeight="1">
      <c r="A22" s="6">
        <v>13</v>
      </c>
      <c r="B22" s="7" t="s">
        <v>40</v>
      </c>
      <c r="C22" s="161">
        <v>13328</v>
      </c>
      <c r="D22" s="161">
        <v>3519</v>
      </c>
      <c r="E22" s="161">
        <v>7238</v>
      </c>
      <c r="F22" s="161">
        <v>2571</v>
      </c>
      <c r="G22" s="161">
        <v>1398</v>
      </c>
      <c r="H22" s="161">
        <v>100</v>
      </c>
      <c r="I22" s="161">
        <v>100</v>
      </c>
      <c r="J22" s="161"/>
      <c r="K22" s="161">
        <v>100</v>
      </c>
      <c r="L22" s="161">
        <v>0</v>
      </c>
      <c r="M22" s="161">
        <v>0</v>
      </c>
      <c r="N22" s="161">
        <v>70</v>
      </c>
      <c r="O22" s="161"/>
      <c r="P22" s="161">
        <v>70</v>
      </c>
      <c r="Q22" s="161">
        <v>250</v>
      </c>
      <c r="R22" s="161">
        <v>125</v>
      </c>
      <c r="S22" s="161">
        <v>125</v>
      </c>
      <c r="T22" s="161">
        <v>150</v>
      </c>
      <c r="U22" s="161">
        <v>75</v>
      </c>
      <c r="V22" s="161">
        <v>75</v>
      </c>
      <c r="W22" s="161">
        <v>80</v>
      </c>
      <c r="X22" s="161">
        <v>70</v>
      </c>
      <c r="Y22" s="161">
        <v>378</v>
      </c>
      <c r="Z22" s="161"/>
      <c r="AA22" s="161">
        <v>0</v>
      </c>
      <c r="AB22" s="161">
        <v>0</v>
      </c>
      <c r="AC22" s="161">
        <v>500</v>
      </c>
      <c r="AD22" s="161">
        <v>11730</v>
      </c>
      <c r="AE22" s="161">
        <v>3519</v>
      </c>
      <c r="AF22" s="161">
        <v>7038</v>
      </c>
      <c r="AG22" s="161">
        <v>1173</v>
      </c>
    </row>
    <row r="23" spans="1:33" s="157" customFormat="1" ht="24.75" customHeight="1">
      <c r="A23" s="6">
        <v>14</v>
      </c>
      <c r="B23" s="7" t="s">
        <v>41</v>
      </c>
      <c r="C23" s="161">
        <v>11057</v>
      </c>
      <c r="D23" s="161">
        <v>2736</v>
      </c>
      <c r="E23" s="161">
        <v>6028</v>
      </c>
      <c r="F23" s="161">
        <v>2293</v>
      </c>
      <c r="G23" s="161">
        <v>1381</v>
      </c>
      <c r="H23" s="161">
        <v>96</v>
      </c>
      <c r="I23" s="161">
        <v>90</v>
      </c>
      <c r="J23" s="161"/>
      <c r="K23" s="161">
        <v>90</v>
      </c>
      <c r="L23" s="161">
        <v>2</v>
      </c>
      <c r="M23" s="161">
        <v>4</v>
      </c>
      <c r="N23" s="161">
        <v>40</v>
      </c>
      <c r="O23" s="161"/>
      <c r="P23" s="161">
        <v>40</v>
      </c>
      <c r="Q23" s="161">
        <v>300</v>
      </c>
      <c r="R23" s="161">
        <v>150</v>
      </c>
      <c r="S23" s="161">
        <v>150</v>
      </c>
      <c r="T23" s="161">
        <v>200</v>
      </c>
      <c r="U23" s="161">
        <v>100</v>
      </c>
      <c r="V23" s="161">
        <v>100</v>
      </c>
      <c r="W23" s="161">
        <v>75</v>
      </c>
      <c r="X23" s="161">
        <v>50</v>
      </c>
      <c r="Y23" s="161">
        <v>176</v>
      </c>
      <c r="Z23" s="161">
        <v>500</v>
      </c>
      <c r="AA23" s="161">
        <v>300</v>
      </c>
      <c r="AB23" s="161">
        <v>200</v>
      </c>
      <c r="AC23" s="161">
        <v>500</v>
      </c>
      <c r="AD23" s="161">
        <v>9120</v>
      </c>
      <c r="AE23" s="161">
        <v>2736</v>
      </c>
      <c r="AF23" s="161">
        <v>5472</v>
      </c>
      <c r="AG23" s="161">
        <v>912</v>
      </c>
    </row>
    <row r="24" spans="1:33" s="157" customFormat="1" ht="24.75" customHeight="1">
      <c r="A24" s="6">
        <v>15</v>
      </c>
      <c r="B24" s="8" t="s">
        <v>42</v>
      </c>
      <c r="C24" s="161">
        <v>166106</v>
      </c>
      <c r="D24" s="161">
        <v>70626</v>
      </c>
      <c r="E24" s="161">
        <v>75214</v>
      </c>
      <c r="F24" s="161">
        <v>20266</v>
      </c>
      <c r="G24" s="161">
        <v>4208</v>
      </c>
      <c r="H24" s="161">
        <v>1618</v>
      </c>
      <c r="I24" s="161">
        <v>1600</v>
      </c>
      <c r="J24" s="161"/>
      <c r="K24" s="161">
        <v>1600</v>
      </c>
      <c r="L24" s="161">
        <v>10</v>
      </c>
      <c r="M24" s="161">
        <v>8</v>
      </c>
      <c r="N24" s="161">
        <v>600</v>
      </c>
      <c r="O24" s="161"/>
      <c r="P24" s="161">
        <v>600</v>
      </c>
      <c r="Q24" s="161">
        <v>600</v>
      </c>
      <c r="R24" s="161">
        <v>300</v>
      </c>
      <c r="S24" s="161">
        <v>300</v>
      </c>
      <c r="T24" s="161">
        <v>800</v>
      </c>
      <c r="U24" s="161">
        <v>400</v>
      </c>
      <c r="V24" s="161">
        <v>400</v>
      </c>
      <c r="W24" s="161">
        <v>125</v>
      </c>
      <c r="X24" s="161">
        <v>120</v>
      </c>
      <c r="Y24" s="161">
        <v>163</v>
      </c>
      <c r="Z24" s="161">
        <v>1000</v>
      </c>
      <c r="AA24" s="161">
        <v>600</v>
      </c>
      <c r="AB24" s="161">
        <v>400</v>
      </c>
      <c r="AC24" s="161">
        <v>500</v>
      </c>
      <c r="AD24" s="161">
        <v>160580</v>
      </c>
      <c r="AE24" s="161">
        <v>70626</v>
      </c>
      <c r="AF24" s="161">
        <v>73896</v>
      </c>
      <c r="AG24" s="161">
        <v>16058</v>
      </c>
    </row>
    <row r="25" spans="1:33" s="157" customFormat="1" ht="24.75" customHeight="1">
      <c r="A25" s="6">
        <v>16</v>
      </c>
      <c r="B25" s="7" t="s">
        <v>43</v>
      </c>
      <c r="C25" s="161">
        <v>756</v>
      </c>
      <c r="D25" s="161">
        <v>0</v>
      </c>
      <c r="E25" s="161">
        <v>48</v>
      </c>
      <c r="F25" s="161">
        <v>708</v>
      </c>
      <c r="G25" s="161">
        <v>708</v>
      </c>
      <c r="H25" s="161">
        <v>78</v>
      </c>
      <c r="I25" s="161">
        <v>50</v>
      </c>
      <c r="J25" s="161"/>
      <c r="K25" s="161">
        <v>50</v>
      </c>
      <c r="L25" s="161">
        <v>28</v>
      </c>
      <c r="M25" s="161">
        <v>0</v>
      </c>
      <c r="N25" s="161">
        <v>30</v>
      </c>
      <c r="O25" s="161"/>
      <c r="P25" s="161">
        <v>30</v>
      </c>
      <c r="Q25" s="161">
        <v>30</v>
      </c>
      <c r="R25" s="161">
        <v>15</v>
      </c>
      <c r="S25" s="161">
        <v>15</v>
      </c>
      <c r="T25" s="161">
        <v>10</v>
      </c>
      <c r="U25" s="161">
        <v>5</v>
      </c>
      <c r="V25" s="161">
        <v>5</v>
      </c>
      <c r="W25" s="161">
        <v>30</v>
      </c>
      <c r="X25" s="161">
        <v>40</v>
      </c>
      <c r="Y25" s="161">
        <v>38</v>
      </c>
      <c r="Z25" s="161"/>
      <c r="AA25" s="161"/>
      <c r="AB25" s="161"/>
      <c r="AC25" s="161">
        <v>500</v>
      </c>
      <c r="AD25" s="161">
        <v>0</v>
      </c>
      <c r="AE25" s="161">
        <v>0</v>
      </c>
      <c r="AF25" s="161">
        <v>0</v>
      </c>
      <c r="AG25" s="161"/>
    </row>
    <row r="26" spans="1:33" s="157" customFormat="1" ht="24.75" customHeight="1">
      <c r="A26" s="6">
        <v>17</v>
      </c>
      <c r="B26" s="7" t="s">
        <v>44</v>
      </c>
      <c r="C26" s="161">
        <v>118132</v>
      </c>
      <c r="D26" s="161">
        <v>31926</v>
      </c>
      <c r="E26" s="161">
        <v>68396</v>
      </c>
      <c r="F26" s="161">
        <v>17810</v>
      </c>
      <c r="G26" s="161">
        <v>7168</v>
      </c>
      <c r="H26" s="161">
        <v>652</v>
      </c>
      <c r="I26" s="161">
        <v>650</v>
      </c>
      <c r="J26" s="161"/>
      <c r="K26" s="161">
        <v>650</v>
      </c>
      <c r="L26" s="161">
        <v>2</v>
      </c>
      <c r="M26" s="161">
        <v>0</v>
      </c>
      <c r="N26" s="161">
        <v>350</v>
      </c>
      <c r="O26" s="161"/>
      <c r="P26" s="161">
        <v>350</v>
      </c>
      <c r="Q26" s="161">
        <v>4084</v>
      </c>
      <c r="R26" s="161">
        <v>2042</v>
      </c>
      <c r="S26" s="161">
        <v>2042</v>
      </c>
      <c r="T26" s="161">
        <v>5000</v>
      </c>
      <c r="U26" s="161">
        <v>2500</v>
      </c>
      <c r="V26" s="161">
        <v>2500</v>
      </c>
      <c r="W26" s="161">
        <v>300</v>
      </c>
      <c r="X26" s="161">
        <v>200</v>
      </c>
      <c r="Y26" s="161">
        <v>226</v>
      </c>
      <c r="Z26" s="161"/>
      <c r="AA26" s="161">
        <v>0</v>
      </c>
      <c r="AB26" s="161">
        <v>0</v>
      </c>
      <c r="AC26" s="161">
        <v>900</v>
      </c>
      <c r="AD26" s="161">
        <v>106420</v>
      </c>
      <c r="AE26" s="161">
        <v>31926</v>
      </c>
      <c r="AF26" s="161">
        <v>63852</v>
      </c>
      <c r="AG26" s="161">
        <v>10642</v>
      </c>
    </row>
    <row r="27" spans="1:44" s="158" customFormat="1" ht="24.75" customHeight="1">
      <c r="A27" s="162"/>
      <c r="B27" s="163" t="s">
        <v>16</v>
      </c>
      <c r="C27" s="162">
        <v>1885784</v>
      </c>
      <c r="D27" s="162">
        <v>720000</v>
      </c>
      <c r="E27" s="162">
        <v>926452</v>
      </c>
      <c r="F27" s="162">
        <v>239332</v>
      </c>
      <c r="G27" s="162">
        <v>59332</v>
      </c>
      <c r="H27" s="162">
        <v>12700</v>
      </c>
      <c r="I27" s="162">
        <v>12600</v>
      </c>
      <c r="J27" s="162">
        <v>1500</v>
      </c>
      <c r="K27" s="162">
        <v>11100</v>
      </c>
      <c r="L27" s="162">
        <v>50</v>
      </c>
      <c r="M27" s="162">
        <v>50</v>
      </c>
      <c r="N27" s="162">
        <v>6500</v>
      </c>
      <c r="O27" s="162">
        <v>810</v>
      </c>
      <c r="P27" s="162">
        <v>5690</v>
      </c>
      <c r="Q27" s="162">
        <v>25514</v>
      </c>
      <c r="R27" s="162">
        <v>12757</v>
      </c>
      <c r="S27" s="162">
        <v>12757</v>
      </c>
      <c r="T27" s="162">
        <v>20170</v>
      </c>
      <c r="U27" s="162">
        <v>10085</v>
      </c>
      <c r="V27" s="162">
        <v>10085</v>
      </c>
      <c r="W27" s="162">
        <v>2600</v>
      </c>
      <c r="X27" s="162">
        <v>1700</v>
      </c>
      <c r="Y27" s="162">
        <v>5000</v>
      </c>
      <c r="Z27" s="162">
        <v>2000</v>
      </c>
      <c r="AA27" s="162">
        <v>1200</v>
      </c>
      <c r="AB27" s="162">
        <v>800</v>
      </c>
      <c r="AC27" s="162">
        <v>9600</v>
      </c>
      <c r="AD27" s="162">
        <v>1800000</v>
      </c>
      <c r="AE27" s="162">
        <v>720000</v>
      </c>
      <c r="AF27" s="162">
        <v>900000</v>
      </c>
      <c r="AG27" s="162">
        <v>180000</v>
      </c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</row>
    <row r="29" ht="12.75">
      <c r="G29" s="164"/>
    </row>
  </sheetData>
  <sheetProtection/>
  <mergeCells count="52">
    <mergeCell ref="N5:P6"/>
    <mergeCell ref="Q5:S6"/>
    <mergeCell ref="T5:V6"/>
    <mergeCell ref="Z5:AB6"/>
    <mergeCell ref="W5:X6"/>
    <mergeCell ref="A3:P3"/>
    <mergeCell ref="C6:C9"/>
    <mergeCell ref="D7:D9"/>
    <mergeCell ref="AC5:AC9"/>
    <mergeCell ref="AD7:AD9"/>
    <mergeCell ref="AE8:AE9"/>
    <mergeCell ref="AF8:AF9"/>
    <mergeCell ref="AG8:AG9"/>
    <mergeCell ref="AD5:AG6"/>
    <mergeCell ref="AE7:AG7"/>
    <mergeCell ref="W7:W9"/>
    <mergeCell ref="X7:X9"/>
    <mergeCell ref="Y5:Y9"/>
    <mergeCell ref="Z7:Z9"/>
    <mergeCell ref="AA8:AA9"/>
    <mergeCell ref="AA7:AB7"/>
    <mergeCell ref="AB8:AB9"/>
    <mergeCell ref="P8:P9"/>
    <mergeCell ref="Q7:Q9"/>
    <mergeCell ref="R8:R9"/>
    <mergeCell ref="S8:S9"/>
    <mergeCell ref="T7:T9"/>
    <mergeCell ref="U8:U9"/>
    <mergeCell ref="O7:P7"/>
    <mergeCell ref="R7:S7"/>
    <mergeCell ref="U7:V7"/>
    <mergeCell ref="V8:V9"/>
    <mergeCell ref="E7:E9"/>
    <mergeCell ref="F7:F9"/>
    <mergeCell ref="G5:G9"/>
    <mergeCell ref="H7:H9"/>
    <mergeCell ref="I8:I9"/>
    <mergeCell ref="M7:M9"/>
    <mergeCell ref="H5:M6"/>
    <mergeCell ref="I7:K7"/>
    <mergeCell ref="L7:L9"/>
    <mergeCell ref="J8:K8"/>
    <mergeCell ref="N7:N9"/>
    <mergeCell ref="O8:O9"/>
    <mergeCell ref="A2:P2"/>
    <mergeCell ref="Q2:AG2"/>
    <mergeCell ref="N1:P1"/>
    <mergeCell ref="N4:P4"/>
    <mergeCell ref="C5:F5"/>
    <mergeCell ref="D6:F6"/>
    <mergeCell ref="A5:A9"/>
    <mergeCell ref="B5:B9"/>
  </mergeCells>
  <printOptions/>
  <pageMargins left="0.275" right="0.38" top="0.354166666666667" bottom="0.314583333333333" header="0.275" footer="0.236111111111111"/>
  <pageSetup horizontalDpi="600" verticalDpi="600" orientation="landscape" paperSize="9" scale="79" r:id="rId1"/>
  <colBreaks count="1" manualBreakCount="1">
    <brk id="16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view="pageBreakPreview" zoomScale="85" zoomScaleNormal="85" zoomScaleSheetLayoutView="85" workbookViewId="0" topLeftCell="A1">
      <selection activeCell="A1" sqref="A1:IV16384"/>
    </sheetView>
  </sheetViews>
  <sheetFormatPr defaultColWidth="8.7109375" defaultRowHeight="12.75"/>
  <cols>
    <col min="1" max="1" width="1.57421875" style="144" customWidth="1"/>
    <col min="2" max="2" width="4.421875" style="144" customWidth="1"/>
    <col min="3" max="3" width="20.57421875" style="144" customWidth="1"/>
    <col min="4" max="4" width="12.7109375" style="144" customWidth="1"/>
    <col min="5" max="5" width="10.7109375" style="144" customWidth="1"/>
    <col min="6" max="6" width="8.28125" style="145" customWidth="1"/>
    <col min="7" max="16" width="7.28125" style="145" customWidth="1"/>
    <col min="17" max="18" width="8.57421875" style="145" customWidth="1"/>
    <col min="19" max="19" width="9.421875" style="145" customWidth="1"/>
    <col min="20" max="20" width="8.7109375" style="144" customWidth="1"/>
    <col min="21" max="22" width="10.57421875" style="144" customWidth="1"/>
    <col min="23" max="253" width="8.7109375" style="144" customWidth="1"/>
    <col min="254" max="16384" width="8.7109375" style="146" customWidth="1"/>
  </cols>
  <sheetData>
    <row r="1" spans="18:19" ht="12.75" customHeight="1">
      <c r="R1" s="186" t="s">
        <v>215</v>
      </c>
      <c r="S1" s="186"/>
    </row>
    <row r="2" spans="2:32" ht="12">
      <c r="B2" s="187" t="s">
        <v>45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</row>
    <row r="3" spans="1:256" ht="12.75">
      <c r="A3" s="176" t="s">
        <v>219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76" t="s">
        <v>216</v>
      </c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 t="s">
        <v>216</v>
      </c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 t="s">
        <v>216</v>
      </c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 t="s">
        <v>216</v>
      </c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 t="s">
        <v>216</v>
      </c>
      <c r="CT3" s="176"/>
      <c r="CU3" s="176"/>
      <c r="CV3" s="176"/>
      <c r="CW3" s="176"/>
      <c r="CX3" s="176"/>
      <c r="CY3" s="176"/>
      <c r="CZ3" s="176"/>
      <c r="DA3" s="176"/>
      <c r="DB3" s="176"/>
      <c r="DC3" s="176"/>
      <c r="DD3" s="176"/>
      <c r="DE3" s="176"/>
      <c r="DF3" s="176"/>
      <c r="DG3" s="176"/>
      <c r="DH3" s="176"/>
      <c r="DI3" s="176" t="s">
        <v>216</v>
      </c>
      <c r="DJ3" s="176"/>
      <c r="DK3" s="176"/>
      <c r="DL3" s="176"/>
      <c r="DM3" s="176"/>
      <c r="DN3" s="176"/>
      <c r="DO3" s="176"/>
      <c r="DP3" s="176"/>
      <c r="DQ3" s="176"/>
      <c r="DR3" s="176"/>
      <c r="DS3" s="176"/>
      <c r="DT3" s="176"/>
      <c r="DU3" s="176"/>
      <c r="DV3" s="176"/>
      <c r="DW3" s="176"/>
      <c r="DX3" s="176"/>
      <c r="DY3" s="176" t="s">
        <v>216</v>
      </c>
      <c r="DZ3" s="176"/>
      <c r="EA3" s="176"/>
      <c r="EB3" s="176"/>
      <c r="EC3" s="176"/>
      <c r="ED3" s="176"/>
      <c r="EE3" s="176"/>
      <c r="EF3" s="176"/>
      <c r="EG3" s="176"/>
      <c r="EH3" s="176"/>
      <c r="EI3" s="176"/>
      <c r="EJ3" s="176"/>
      <c r="EK3" s="176"/>
      <c r="EL3" s="176"/>
      <c r="EM3" s="176"/>
      <c r="EN3" s="176"/>
      <c r="EO3" s="176" t="s">
        <v>216</v>
      </c>
      <c r="EP3" s="176"/>
      <c r="EQ3" s="176"/>
      <c r="ER3" s="176"/>
      <c r="ES3" s="176"/>
      <c r="ET3" s="176"/>
      <c r="EU3" s="176"/>
      <c r="EV3" s="176"/>
      <c r="EW3" s="176"/>
      <c r="EX3" s="176"/>
      <c r="EY3" s="176"/>
      <c r="EZ3" s="176"/>
      <c r="FA3" s="176"/>
      <c r="FB3" s="176"/>
      <c r="FC3" s="176"/>
      <c r="FD3" s="176"/>
      <c r="FE3" s="176" t="s">
        <v>216</v>
      </c>
      <c r="FF3" s="176"/>
      <c r="FG3" s="176"/>
      <c r="FH3" s="176"/>
      <c r="FI3" s="176"/>
      <c r="FJ3" s="176"/>
      <c r="FK3" s="176"/>
      <c r="FL3" s="176"/>
      <c r="FM3" s="176"/>
      <c r="FN3" s="176"/>
      <c r="FO3" s="176"/>
      <c r="FP3" s="176"/>
      <c r="FQ3" s="176"/>
      <c r="FR3" s="176"/>
      <c r="FS3" s="176"/>
      <c r="FT3" s="176"/>
      <c r="FU3" s="176" t="s">
        <v>216</v>
      </c>
      <c r="FV3" s="176"/>
      <c r="FW3" s="176"/>
      <c r="FX3" s="176"/>
      <c r="FY3" s="176"/>
      <c r="FZ3" s="176"/>
      <c r="GA3" s="176"/>
      <c r="GB3" s="176"/>
      <c r="GC3" s="176"/>
      <c r="GD3" s="176"/>
      <c r="GE3" s="176"/>
      <c r="GF3" s="176"/>
      <c r="GG3" s="176"/>
      <c r="GH3" s="176"/>
      <c r="GI3" s="176"/>
      <c r="GJ3" s="176"/>
      <c r="GK3" s="176" t="s">
        <v>216</v>
      </c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 t="s">
        <v>216</v>
      </c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 t="s">
        <v>216</v>
      </c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 t="s">
        <v>216</v>
      </c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6"/>
      <c r="IS3" s="176"/>
      <c r="IT3" s="176"/>
      <c r="IU3" s="176"/>
      <c r="IV3" s="176"/>
    </row>
    <row r="4" spans="17:19" ht="12">
      <c r="Q4" s="177" t="s">
        <v>46</v>
      </c>
      <c r="R4" s="177"/>
      <c r="S4" s="178"/>
    </row>
    <row r="5" spans="2:19" ht="12">
      <c r="B5" s="182" t="s">
        <v>3</v>
      </c>
      <c r="C5" s="182" t="s">
        <v>4</v>
      </c>
      <c r="D5" s="182" t="s">
        <v>47</v>
      </c>
      <c r="E5" s="182" t="s">
        <v>48</v>
      </c>
      <c r="F5" s="179" t="s">
        <v>17</v>
      </c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84" t="s">
        <v>49</v>
      </c>
    </row>
    <row r="6" spans="1:253" s="143" customFormat="1" ht="48">
      <c r="A6" s="145"/>
      <c r="B6" s="183"/>
      <c r="C6" s="183"/>
      <c r="D6" s="183"/>
      <c r="E6" s="183"/>
      <c r="F6" s="147" t="s">
        <v>50</v>
      </c>
      <c r="G6" s="147" t="s">
        <v>51</v>
      </c>
      <c r="H6" s="147" t="s">
        <v>52</v>
      </c>
      <c r="I6" s="147" t="s">
        <v>53</v>
      </c>
      <c r="J6" s="147" t="s">
        <v>54</v>
      </c>
      <c r="K6" s="147" t="s">
        <v>55</v>
      </c>
      <c r="L6" s="147" t="s">
        <v>56</v>
      </c>
      <c r="M6" s="147" t="s">
        <v>57</v>
      </c>
      <c r="N6" s="147" t="s">
        <v>58</v>
      </c>
      <c r="O6" s="147" t="s">
        <v>59</v>
      </c>
      <c r="P6" s="147" t="s">
        <v>60</v>
      </c>
      <c r="Q6" s="147" t="s">
        <v>61</v>
      </c>
      <c r="R6" s="147" t="s">
        <v>62</v>
      </c>
      <c r="S6" s="18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45"/>
      <c r="IB6" s="145"/>
      <c r="IC6" s="145"/>
      <c r="ID6" s="145"/>
      <c r="IE6" s="145"/>
      <c r="IF6" s="145"/>
      <c r="IG6" s="145"/>
      <c r="IH6" s="145"/>
      <c r="II6" s="145"/>
      <c r="IJ6" s="145"/>
      <c r="IK6" s="145"/>
      <c r="IL6" s="145"/>
      <c r="IM6" s="145"/>
      <c r="IN6" s="145"/>
      <c r="IO6" s="145"/>
      <c r="IP6" s="145"/>
      <c r="IQ6" s="145"/>
      <c r="IR6" s="145"/>
      <c r="IS6" s="145"/>
    </row>
    <row r="7" spans="2:26" ht="19.5" customHeight="1">
      <c r="B7" s="148">
        <v>1</v>
      </c>
      <c r="C7" s="149" t="s">
        <v>28</v>
      </c>
      <c r="D7" s="149">
        <v>123286</v>
      </c>
      <c r="E7" s="149">
        <v>12322</v>
      </c>
      <c r="F7" s="149">
        <v>7756.501200000001</v>
      </c>
      <c r="G7" s="149">
        <v>193.9752</v>
      </c>
      <c r="H7" s="149">
        <v>93</v>
      </c>
      <c r="I7" s="149">
        <v>45.48915</v>
      </c>
      <c r="J7" s="149">
        <v>400.58820000000003</v>
      </c>
      <c r="K7" s="149">
        <v>207.33981</v>
      </c>
      <c r="L7" s="149">
        <v>91.72098</v>
      </c>
      <c r="M7" s="149">
        <v>415.9008</v>
      </c>
      <c r="N7" s="149">
        <v>111.402</v>
      </c>
      <c r="O7" s="149">
        <v>0</v>
      </c>
      <c r="P7" s="149">
        <v>46.5795867</v>
      </c>
      <c r="Q7" s="149">
        <v>2406.529938534</v>
      </c>
      <c r="R7" s="149">
        <v>552.973134766</v>
      </c>
      <c r="S7" s="149">
        <v>110964</v>
      </c>
      <c r="U7" s="153"/>
      <c r="V7" s="153"/>
      <c r="W7" s="153"/>
      <c r="X7" s="153"/>
      <c r="Y7" s="153"/>
      <c r="Z7" s="153"/>
    </row>
    <row r="8" spans="2:26" ht="19.5" customHeight="1">
      <c r="B8" s="148">
        <v>2</v>
      </c>
      <c r="C8" s="149" t="s">
        <v>29</v>
      </c>
      <c r="D8" s="149">
        <v>39571</v>
      </c>
      <c r="E8" s="149">
        <v>10060</v>
      </c>
      <c r="F8" s="149">
        <v>7204.354224000001</v>
      </c>
      <c r="G8" s="149">
        <v>198.3512</v>
      </c>
      <c r="H8" s="149">
        <v>93</v>
      </c>
      <c r="I8" s="149">
        <v>53.96615</v>
      </c>
      <c r="J8" s="149">
        <v>603.5602</v>
      </c>
      <c r="K8" s="149">
        <v>196.18913</v>
      </c>
      <c r="L8" s="149">
        <v>108.81338</v>
      </c>
      <c r="M8" s="149">
        <v>493.4048</v>
      </c>
      <c r="N8" s="149">
        <v>132.162</v>
      </c>
      <c r="O8" s="149">
        <v>0</v>
      </c>
      <c r="P8" s="149">
        <v>45.419005420000005</v>
      </c>
      <c r="Q8" s="149">
        <v>772.8044017884</v>
      </c>
      <c r="R8" s="149">
        <v>157.975508791598</v>
      </c>
      <c r="S8" s="149">
        <v>29511</v>
      </c>
      <c r="U8" s="153"/>
      <c r="V8" s="153"/>
      <c r="W8" s="153"/>
      <c r="X8" s="153"/>
      <c r="Y8" s="153"/>
      <c r="Z8" s="153"/>
    </row>
    <row r="9" spans="2:26" ht="19.5" customHeight="1">
      <c r="B9" s="148">
        <v>3</v>
      </c>
      <c r="C9" s="149" t="s">
        <v>30</v>
      </c>
      <c r="D9" s="149">
        <v>5816.215930946401</v>
      </c>
      <c r="E9" s="149">
        <v>5816.215930946401</v>
      </c>
      <c r="F9" s="149">
        <v>4613.230264000002</v>
      </c>
      <c r="G9" s="149">
        <v>143.4872</v>
      </c>
      <c r="H9" s="149">
        <v>74</v>
      </c>
      <c r="I9" s="149">
        <v>31.06992</v>
      </c>
      <c r="J9" s="149">
        <v>308.144</v>
      </c>
      <c r="K9" s="149">
        <v>138.21928000000003</v>
      </c>
      <c r="L9" s="149">
        <v>49.6696</v>
      </c>
      <c r="M9" s="149">
        <v>284.2792</v>
      </c>
      <c r="N9" s="149">
        <v>31.704</v>
      </c>
      <c r="O9" s="149">
        <v>0</v>
      </c>
      <c r="P9" s="149">
        <v>28.369017320000008</v>
      </c>
      <c r="Q9" s="149">
        <v>114.04344962640003</v>
      </c>
      <c r="R9" s="149"/>
      <c r="S9" s="149">
        <v>0</v>
      </c>
      <c r="U9" s="153"/>
      <c r="V9" s="153"/>
      <c r="W9" s="153"/>
      <c r="X9" s="153"/>
      <c r="Y9" s="153"/>
      <c r="Z9" s="153"/>
    </row>
    <row r="10" spans="2:26" ht="19.5" customHeight="1">
      <c r="B10" s="148">
        <v>4</v>
      </c>
      <c r="C10" s="149" t="s">
        <v>31</v>
      </c>
      <c r="D10" s="149">
        <v>5647.176813834</v>
      </c>
      <c r="E10" s="149">
        <v>5647.176813834</v>
      </c>
      <c r="F10" s="149">
        <v>4311.758400000001</v>
      </c>
      <c r="G10" s="149">
        <v>142.5018</v>
      </c>
      <c r="H10" s="149">
        <v>74</v>
      </c>
      <c r="I10" s="149">
        <v>36.28548</v>
      </c>
      <c r="J10" s="149">
        <v>385.25700000000006</v>
      </c>
      <c r="K10" s="149">
        <v>132.06746</v>
      </c>
      <c r="L10" s="149">
        <v>58.0074</v>
      </c>
      <c r="M10" s="149">
        <v>331.9998</v>
      </c>
      <c r="N10" s="149">
        <v>37.026</v>
      </c>
      <c r="O10" s="149">
        <v>0</v>
      </c>
      <c r="P10" s="149">
        <v>27.544516700000003</v>
      </c>
      <c r="Q10" s="149">
        <v>110.72895713400001</v>
      </c>
      <c r="R10" s="149"/>
      <c r="S10" s="149">
        <v>0</v>
      </c>
      <c r="U10" s="153"/>
      <c r="V10" s="153"/>
      <c r="W10" s="153"/>
      <c r="X10" s="153"/>
      <c r="Y10" s="153"/>
      <c r="Z10" s="153"/>
    </row>
    <row r="11" spans="2:26" ht="19.5" customHeight="1">
      <c r="B11" s="148">
        <v>5</v>
      </c>
      <c r="C11" s="149" t="s">
        <v>32</v>
      </c>
      <c r="D11" s="149">
        <v>6330.560159376002</v>
      </c>
      <c r="E11" s="149">
        <v>6330.560159376002</v>
      </c>
      <c r="F11" s="149">
        <v>4966.71576</v>
      </c>
      <c r="G11" s="149">
        <v>165.04559999999998</v>
      </c>
      <c r="H11" s="149">
        <v>74</v>
      </c>
      <c r="I11" s="149">
        <v>37.23216</v>
      </c>
      <c r="J11" s="149">
        <v>350.05600000000004</v>
      </c>
      <c r="K11" s="149">
        <v>144.32984000000002</v>
      </c>
      <c r="L11" s="149">
        <v>59.5208</v>
      </c>
      <c r="M11" s="149">
        <v>340.6616</v>
      </c>
      <c r="N11" s="149">
        <v>37.992</v>
      </c>
      <c r="O11" s="149">
        <v>0</v>
      </c>
      <c r="P11" s="149">
        <v>30.87776880000001</v>
      </c>
      <c r="Q11" s="149">
        <v>124.12863057600003</v>
      </c>
      <c r="R11" s="149"/>
      <c r="S11" s="149">
        <v>0</v>
      </c>
      <c r="U11" s="153"/>
      <c r="V11" s="153"/>
      <c r="W11" s="153"/>
      <c r="X11" s="153"/>
      <c r="Y11" s="153"/>
      <c r="Z11" s="153"/>
    </row>
    <row r="12" spans="2:26" ht="19.5" customHeight="1">
      <c r="B12" s="148">
        <v>6</v>
      </c>
      <c r="C12" s="149" t="s">
        <v>33</v>
      </c>
      <c r="D12" s="149">
        <v>8156.122892433</v>
      </c>
      <c r="E12" s="149">
        <v>8156.122892433</v>
      </c>
      <c r="F12" s="149">
        <v>6190.17476</v>
      </c>
      <c r="G12" s="149">
        <v>226.4553</v>
      </c>
      <c r="H12" s="149">
        <v>93</v>
      </c>
      <c r="I12" s="149">
        <v>47.06058</v>
      </c>
      <c r="J12" s="149">
        <v>662.0225</v>
      </c>
      <c r="K12" s="149">
        <v>183.86149</v>
      </c>
      <c r="L12" s="149">
        <v>75.2329</v>
      </c>
      <c r="M12" s="149">
        <v>430.5883</v>
      </c>
      <c r="N12" s="149">
        <v>48.021</v>
      </c>
      <c r="O12" s="149">
        <v>0</v>
      </c>
      <c r="P12" s="149">
        <v>39.78208415</v>
      </c>
      <c r="Q12" s="149">
        <v>159.923978283</v>
      </c>
      <c r="R12" s="149"/>
      <c r="S12" s="149">
        <v>0</v>
      </c>
      <c r="U12" s="153"/>
      <c r="V12" s="153"/>
      <c r="W12" s="153"/>
      <c r="X12" s="153"/>
      <c r="Y12" s="153"/>
      <c r="Z12" s="153"/>
    </row>
    <row r="13" spans="2:26" ht="19.5" customHeight="1">
      <c r="B13" s="148">
        <v>7</v>
      </c>
      <c r="C13" s="149" t="s">
        <v>34</v>
      </c>
      <c r="D13" s="149">
        <v>5787.425029752001</v>
      </c>
      <c r="E13" s="149">
        <v>5787.425029752001</v>
      </c>
      <c r="F13" s="149">
        <v>4517.99408</v>
      </c>
      <c r="G13" s="149">
        <v>151.324</v>
      </c>
      <c r="H13" s="149">
        <v>74</v>
      </c>
      <c r="I13" s="149">
        <v>33.9864</v>
      </c>
      <c r="J13" s="149">
        <v>346.18</v>
      </c>
      <c r="K13" s="149">
        <v>122.25704</v>
      </c>
      <c r="L13" s="149">
        <v>54.332</v>
      </c>
      <c r="M13" s="149">
        <v>310.964</v>
      </c>
      <c r="N13" s="149">
        <v>34.68</v>
      </c>
      <c r="O13" s="149">
        <v>0</v>
      </c>
      <c r="P13" s="149">
        <v>28.228587600000004</v>
      </c>
      <c r="Q13" s="149">
        <v>113.47892215200001</v>
      </c>
      <c r="R13" s="149"/>
      <c r="S13" s="149">
        <v>0</v>
      </c>
      <c r="U13" s="153"/>
      <c r="V13" s="153"/>
      <c r="W13" s="153"/>
      <c r="X13" s="153"/>
      <c r="Y13" s="153"/>
      <c r="Z13" s="153"/>
    </row>
    <row r="14" spans="2:26" ht="19.5" customHeight="1">
      <c r="B14" s="148">
        <v>8</v>
      </c>
      <c r="C14" s="149" t="s">
        <v>35</v>
      </c>
      <c r="D14" s="149">
        <v>5281.458191199001</v>
      </c>
      <c r="E14" s="149">
        <v>5281.458191199001</v>
      </c>
      <c r="F14" s="149">
        <v>4285.309200000001</v>
      </c>
      <c r="G14" s="149">
        <v>114.1171</v>
      </c>
      <c r="H14" s="149">
        <v>74</v>
      </c>
      <c r="I14" s="149">
        <v>25.72206</v>
      </c>
      <c r="J14" s="149">
        <v>226.3915</v>
      </c>
      <c r="K14" s="149">
        <v>123.88423</v>
      </c>
      <c r="L14" s="149">
        <v>41.1203</v>
      </c>
      <c r="M14" s="149">
        <v>235.3481</v>
      </c>
      <c r="N14" s="149">
        <v>26.247</v>
      </c>
      <c r="O14" s="149">
        <v>0</v>
      </c>
      <c r="P14" s="149">
        <v>25.760697450000002</v>
      </c>
      <c r="Q14" s="149">
        <v>103.55800374900002</v>
      </c>
      <c r="R14" s="149"/>
      <c r="S14" s="149">
        <v>0</v>
      </c>
      <c r="U14" s="153"/>
      <c r="V14" s="153"/>
      <c r="W14" s="153"/>
      <c r="X14" s="153"/>
      <c r="Y14" s="153"/>
      <c r="Z14" s="153"/>
    </row>
    <row r="15" spans="2:26" ht="19.5" customHeight="1">
      <c r="B15" s="148">
        <v>9</v>
      </c>
      <c r="C15" s="149" t="s">
        <v>36</v>
      </c>
      <c r="D15" s="149">
        <v>17857.254541257003</v>
      </c>
      <c r="E15" s="149">
        <v>7117.254541257002</v>
      </c>
      <c r="F15" s="149">
        <v>5373.528520000001</v>
      </c>
      <c r="G15" s="149">
        <v>177.44650000000001</v>
      </c>
      <c r="H15" s="149">
        <v>74</v>
      </c>
      <c r="I15" s="149">
        <v>36.2649</v>
      </c>
      <c r="J15" s="149">
        <v>496.1345</v>
      </c>
      <c r="K15" s="149">
        <v>149.27964999999998</v>
      </c>
      <c r="L15" s="149">
        <v>57.9745</v>
      </c>
      <c r="M15" s="149">
        <v>331.8115</v>
      </c>
      <c r="N15" s="149">
        <v>37.005</v>
      </c>
      <c r="O15" s="149">
        <v>0</v>
      </c>
      <c r="P15" s="149">
        <v>33.66722535000001</v>
      </c>
      <c r="Q15" s="149">
        <v>350.142245907</v>
      </c>
      <c r="R15" s="149"/>
      <c r="S15" s="149">
        <v>10740</v>
      </c>
      <c r="U15" s="153"/>
      <c r="V15" s="153"/>
      <c r="W15" s="153"/>
      <c r="X15" s="153"/>
      <c r="Y15" s="153"/>
      <c r="Z15" s="153"/>
    </row>
    <row r="16" spans="2:26" ht="19.5" customHeight="1">
      <c r="B16" s="148">
        <v>10</v>
      </c>
      <c r="C16" s="149" t="s">
        <v>37</v>
      </c>
      <c r="D16" s="149">
        <v>5718.661906058999</v>
      </c>
      <c r="E16" s="149">
        <v>5718.661906058999</v>
      </c>
      <c r="F16" s="149">
        <v>4429.55076</v>
      </c>
      <c r="G16" s="149">
        <v>140.2187</v>
      </c>
      <c r="H16" s="149">
        <v>74</v>
      </c>
      <c r="I16" s="149">
        <v>35.43582</v>
      </c>
      <c r="J16" s="149">
        <v>346.69550000000004</v>
      </c>
      <c r="K16" s="149">
        <v>135.70351</v>
      </c>
      <c r="L16" s="149">
        <v>56.6491</v>
      </c>
      <c r="M16" s="149">
        <v>324.2257</v>
      </c>
      <c r="N16" s="149">
        <v>36.159</v>
      </c>
      <c r="O16" s="149">
        <v>0</v>
      </c>
      <c r="P16" s="149">
        <v>27.89319045</v>
      </c>
      <c r="Q16" s="149">
        <v>112.13062560899998</v>
      </c>
      <c r="R16" s="149"/>
      <c r="S16" s="149">
        <v>0</v>
      </c>
      <c r="U16" s="153"/>
      <c r="V16" s="153"/>
      <c r="W16" s="153"/>
      <c r="X16" s="153"/>
      <c r="Y16" s="153"/>
      <c r="Z16" s="153"/>
    </row>
    <row r="17" spans="2:26" ht="19.5" customHeight="1">
      <c r="B17" s="148">
        <v>11</v>
      </c>
      <c r="C17" s="149" t="s">
        <v>38</v>
      </c>
      <c r="D17" s="149">
        <v>5812.277400387001</v>
      </c>
      <c r="E17" s="149">
        <v>5812.277400387001</v>
      </c>
      <c r="F17" s="149">
        <v>4506.135720000001</v>
      </c>
      <c r="G17" s="149">
        <v>155.7731</v>
      </c>
      <c r="H17" s="149">
        <v>74</v>
      </c>
      <c r="I17" s="149">
        <v>39.36366</v>
      </c>
      <c r="J17" s="149">
        <v>288.8835</v>
      </c>
      <c r="K17" s="149">
        <v>142.54599000000002</v>
      </c>
      <c r="L17" s="149">
        <v>62.9283</v>
      </c>
      <c r="M17" s="149">
        <v>360.1641</v>
      </c>
      <c r="N17" s="149">
        <v>40.167</v>
      </c>
      <c r="O17" s="149">
        <v>0</v>
      </c>
      <c r="P17" s="149">
        <v>28.349806850000004</v>
      </c>
      <c r="Q17" s="149">
        <v>113.96622353700002</v>
      </c>
      <c r="R17" s="149"/>
      <c r="S17" s="149">
        <v>0</v>
      </c>
      <c r="U17" s="153"/>
      <c r="V17" s="153"/>
      <c r="W17" s="153"/>
      <c r="X17" s="153"/>
      <c r="Y17" s="153"/>
      <c r="Z17" s="153"/>
    </row>
    <row r="18" spans="2:26" ht="19.5" customHeight="1">
      <c r="B18" s="148">
        <v>12</v>
      </c>
      <c r="C18" s="149" t="s">
        <v>39</v>
      </c>
      <c r="D18" s="149">
        <v>5559.614288982</v>
      </c>
      <c r="E18" s="149">
        <v>5559.614288982</v>
      </c>
      <c r="F18" s="149">
        <v>4308.22896</v>
      </c>
      <c r="G18" s="149">
        <v>136.15019999999998</v>
      </c>
      <c r="H18" s="149">
        <v>74</v>
      </c>
      <c r="I18" s="149">
        <v>33.92172</v>
      </c>
      <c r="J18" s="149">
        <v>348.255</v>
      </c>
      <c r="K18" s="149">
        <v>123.71414000000001</v>
      </c>
      <c r="L18" s="149">
        <v>54.2286</v>
      </c>
      <c r="M18" s="149">
        <v>310.3722</v>
      </c>
      <c r="N18" s="149">
        <v>34.614</v>
      </c>
      <c r="O18" s="149">
        <v>0</v>
      </c>
      <c r="P18" s="149">
        <v>27.117424100000004</v>
      </c>
      <c r="Q18" s="149">
        <v>109.01204488200001</v>
      </c>
      <c r="R18" s="149"/>
      <c r="S18" s="149">
        <v>0</v>
      </c>
      <c r="T18" s="155"/>
      <c r="U18" s="153"/>
      <c r="V18" s="153"/>
      <c r="W18" s="153"/>
      <c r="X18" s="153"/>
      <c r="Y18" s="153"/>
      <c r="Z18" s="153"/>
    </row>
    <row r="19" spans="2:26" ht="19.5" customHeight="1">
      <c r="B19" s="148">
        <v>13</v>
      </c>
      <c r="C19" s="149" t="s">
        <v>40</v>
      </c>
      <c r="D19" s="149">
        <v>6831.166173004803</v>
      </c>
      <c r="E19" s="149">
        <v>5658.166173004803</v>
      </c>
      <c r="F19" s="149">
        <v>4471.107648000001</v>
      </c>
      <c r="G19" s="149">
        <v>132.9112</v>
      </c>
      <c r="H19" s="149">
        <v>74</v>
      </c>
      <c r="I19" s="149">
        <v>32.71632</v>
      </c>
      <c r="J19" s="149">
        <v>278.644</v>
      </c>
      <c r="K19" s="149">
        <v>122.33008000000001</v>
      </c>
      <c r="L19" s="149">
        <v>52.3016</v>
      </c>
      <c r="M19" s="149">
        <v>299.3432</v>
      </c>
      <c r="N19" s="149">
        <v>33.384</v>
      </c>
      <c r="O19" s="149">
        <v>0</v>
      </c>
      <c r="P19" s="149">
        <v>27.483690240000012</v>
      </c>
      <c r="Q19" s="149">
        <v>133.94443476480004</v>
      </c>
      <c r="R19" s="149"/>
      <c r="S19" s="149">
        <v>1173</v>
      </c>
      <c r="U19" s="153"/>
      <c r="V19" s="153"/>
      <c r="W19" s="153"/>
      <c r="X19" s="153"/>
      <c r="Y19" s="153"/>
      <c r="Z19" s="153"/>
    </row>
    <row r="20" spans="2:26" ht="19.5" customHeight="1">
      <c r="B20" s="148">
        <v>14</v>
      </c>
      <c r="C20" s="149" t="s">
        <v>41</v>
      </c>
      <c r="D20" s="149">
        <v>6685.146612783</v>
      </c>
      <c r="E20" s="149">
        <v>5773.146612783</v>
      </c>
      <c r="F20" s="149">
        <v>4563.93648</v>
      </c>
      <c r="G20" s="149">
        <v>125.4443</v>
      </c>
      <c r="H20" s="149">
        <v>74</v>
      </c>
      <c r="I20" s="149">
        <v>26.21598</v>
      </c>
      <c r="J20" s="149">
        <v>405.58750000000003</v>
      </c>
      <c r="K20" s="149">
        <v>110.28287</v>
      </c>
      <c r="L20" s="149">
        <v>41.9099</v>
      </c>
      <c r="M20" s="149">
        <v>239.8673</v>
      </c>
      <c r="N20" s="149">
        <v>26.751</v>
      </c>
      <c r="O20" s="149">
        <v>0</v>
      </c>
      <c r="P20" s="149">
        <v>28.06997665</v>
      </c>
      <c r="Q20" s="149">
        <v>131.081306133</v>
      </c>
      <c r="R20" s="149"/>
      <c r="S20" s="149">
        <v>912</v>
      </c>
      <c r="U20" s="153"/>
      <c r="V20" s="153"/>
      <c r="W20" s="153"/>
      <c r="X20" s="153"/>
      <c r="Y20" s="153"/>
      <c r="Z20" s="153"/>
    </row>
    <row r="21" spans="2:26" ht="19.5" customHeight="1">
      <c r="B21" s="148">
        <v>15</v>
      </c>
      <c r="C21" s="150" t="s">
        <v>42</v>
      </c>
      <c r="D21" s="149">
        <v>22209.723769748998</v>
      </c>
      <c r="E21" s="149">
        <v>6151.723769748999</v>
      </c>
      <c r="F21" s="149">
        <v>4634.67246</v>
      </c>
      <c r="G21" s="149">
        <v>125.9815</v>
      </c>
      <c r="H21" s="149">
        <v>74</v>
      </c>
      <c r="I21" s="149">
        <v>26.4159</v>
      </c>
      <c r="J21" s="149">
        <v>401.56950000000006</v>
      </c>
      <c r="K21" s="149">
        <v>114.27963</v>
      </c>
      <c r="L21" s="149">
        <v>42.2295</v>
      </c>
      <c r="M21" s="149">
        <v>241.6965</v>
      </c>
      <c r="N21" s="149">
        <v>26.955</v>
      </c>
      <c r="O21" s="149">
        <v>0</v>
      </c>
      <c r="P21" s="149">
        <v>28.43899995</v>
      </c>
      <c r="Q21" s="149">
        <v>435.48477979899997</v>
      </c>
      <c r="R21" s="149"/>
      <c r="S21" s="149">
        <v>16058</v>
      </c>
      <c r="U21" s="153"/>
      <c r="V21" s="153"/>
      <c r="W21" s="153"/>
      <c r="X21" s="153"/>
      <c r="Y21" s="153"/>
      <c r="Z21" s="153"/>
    </row>
    <row r="22" spans="2:26" ht="19.5" customHeight="1">
      <c r="B22" s="148">
        <v>16</v>
      </c>
      <c r="C22" s="149" t="s">
        <v>43</v>
      </c>
      <c r="D22" s="149">
        <v>5160.166753892401</v>
      </c>
      <c r="E22" s="149">
        <v>5160.166753892401</v>
      </c>
      <c r="F22" s="149">
        <v>3854.608224000001</v>
      </c>
      <c r="G22" s="149">
        <v>101.0598</v>
      </c>
      <c r="H22" s="149">
        <v>74</v>
      </c>
      <c r="I22" s="149">
        <v>24.58428</v>
      </c>
      <c r="J22" s="149">
        <v>580.807</v>
      </c>
      <c r="K22" s="149">
        <v>109.43342</v>
      </c>
      <c r="L22" s="149">
        <v>39.3014</v>
      </c>
      <c r="M22" s="149">
        <v>224.9378</v>
      </c>
      <c r="N22" s="149">
        <v>25.086</v>
      </c>
      <c r="O22" s="149">
        <v>0</v>
      </c>
      <c r="P22" s="149">
        <v>25.16908962000001</v>
      </c>
      <c r="Q22" s="149">
        <v>101.17974027240004</v>
      </c>
      <c r="R22" s="149"/>
      <c r="S22" s="149">
        <v>0</v>
      </c>
      <c r="T22" s="155"/>
      <c r="U22" s="153"/>
      <c r="V22" s="153"/>
      <c r="W22" s="153"/>
      <c r="X22" s="153"/>
      <c r="Y22" s="153"/>
      <c r="Z22" s="153"/>
    </row>
    <row r="23" spans="2:232" ht="19.5" customHeight="1">
      <c r="B23" s="148">
        <v>17</v>
      </c>
      <c r="C23" s="149" t="s">
        <v>44</v>
      </c>
      <c r="D23" s="149">
        <v>18665</v>
      </c>
      <c r="E23" s="149">
        <v>8023</v>
      </c>
      <c r="F23" s="149">
        <v>5036.7170399999995</v>
      </c>
      <c r="G23" s="149">
        <v>156.5143</v>
      </c>
      <c r="H23" s="149">
        <v>74</v>
      </c>
      <c r="I23" s="149">
        <v>35.91798</v>
      </c>
      <c r="J23" s="149">
        <v>178.1095</v>
      </c>
      <c r="K23" s="149">
        <v>136.58747000000002</v>
      </c>
      <c r="L23" s="149">
        <v>57.4199</v>
      </c>
      <c r="M23" s="149">
        <v>328.6373</v>
      </c>
      <c r="N23" s="149">
        <v>36.651</v>
      </c>
      <c r="O23" s="149">
        <v>0</v>
      </c>
      <c r="P23" s="149">
        <v>30.202772449999998</v>
      </c>
      <c r="Q23" s="149">
        <v>334.255145249</v>
      </c>
      <c r="R23" s="149">
        <v>1617.987592301</v>
      </c>
      <c r="S23" s="149">
        <v>10642</v>
      </c>
      <c r="T23" s="155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3"/>
      <c r="EL23" s="153"/>
      <c r="EM23" s="153"/>
      <c r="EN23" s="153"/>
      <c r="EO23" s="153"/>
      <c r="EP23" s="153"/>
      <c r="EQ23" s="153"/>
      <c r="ER23" s="153"/>
      <c r="ES23" s="153"/>
      <c r="ET23" s="153"/>
      <c r="EU23" s="153"/>
      <c r="EV23" s="153"/>
      <c r="EW23" s="153"/>
      <c r="EX23" s="153"/>
      <c r="EY23" s="153"/>
      <c r="EZ23" s="153"/>
      <c r="FA23" s="153"/>
      <c r="FB23" s="153"/>
      <c r="FC23" s="153"/>
      <c r="FD23" s="153"/>
      <c r="FE23" s="153"/>
      <c r="FF23" s="153"/>
      <c r="FG23" s="153"/>
      <c r="FH23" s="153"/>
      <c r="FI23" s="153"/>
      <c r="FJ23" s="153"/>
      <c r="FK23" s="153"/>
      <c r="FL23" s="153"/>
      <c r="FM23" s="153"/>
      <c r="FN23" s="153"/>
      <c r="FO23" s="153"/>
      <c r="FP23" s="153"/>
      <c r="FQ23" s="153"/>
      <c r="FR23" s="153"/>
      <c r="FS23" s="153"/>
      <c r="FT23" s="153"/>
      <c r="FU23" s="153"/>
      <c r="FV23" s="153"/>
      <c r="FW23" s="153"/>
      <c r="FX23" s="153"/>
      <c r="FY23" s="153"/>
      <c r="FZ23" s="153"/>
      <c r="GA23" s="153"/>
      <c r="GB23" s="153"/>
      <c r="GC23" s="153"/>
      <c r="GD23" s="153"/>
      <c r="GE23" s="153"/>
      <c r="GF23" s="153"/>
      <c r="GG23" s="153"/>
      <c r="GH23" s="153"/>
      <c r="GI23" s="153"/>
      <c r="GJ23" s="153"/>
      <c r="GK23" s="153"/>
      <c r="GL23" s="153"/>
      <c r="GM23" s="153"/>
      <c r="GN23" s="153"/>
      <c r="GO23" s="153"/>
      <c r="GP23" s="153"/>
      <c r="GQ23" s="153"/>
      <c r="GR23" s="153"/>
      <c r="GS23" s="153"/>
      <c r="GT23" s="153"/>
      <c r="GU23" s="153"/>
      <c r="GV23" s="153"/>
      <c r="GW23" s="153"/>
      <c r="GX23" s="153"/>
      <c r="GY23" s="153"/>
      <c r="GZ23" s="153"/>
      <c r="HA23" s="153"/>
      <c r="HB23" s="153"/>
      <c r="HC23" s="153"/>
      <c r="HD23" s="153"/>
      <c r="HE23" s="153"/>
      <c r="HF23" s="153"/>
      <c r="HG23" s="153"/>
      <c r="HH23" s="153"/>
      <c r="HI23" s="153"/>
      <c r="HJ23" s="153"/>
      <c r="HK23" s="153"/>
      <c r="HL23" s="153"/>
      <c r="HM23" s="153"/>
      <c r="HN23" s="153"/>
      <c r="HO23" s="153"/>
      <c r="HP23" s="153"/>
      <c r="HQ23" s="153"/>
      <c r="HR23" s="153"/>
      <c r="HS23" s="153"/>
      <c r="HT23" s="153"/>
      <c r="HU23" s="153"/>
      <c r="HV23" s="153"/>
      <c r="HW23" s="153"/>
      <c r="HX23" s="153"/>
    </row>
    <row r="24" spans="2:232" ht="19.5" customHeight="1">
      <c r="B24" s="180" t="s">
        <v>16</v>
      </c>
      <c r="C24" s="181"/>
      <c r="D24" s="151">
        <v>294374.97046365455</v>
      </c>
      <c r="E24" s="151">
        <v>114374.97046365464</v>
      </c>
      <c r="F24" s="151">
        <v>85024.5237</v>
      </c>
      <c r="G24" s="151">
        <v>2586.757</v>
      </c>
      <c r="H24" s="151">
        <v>1315</v>
      </c>
      <c r="I24" s="151">
        <v>601.6484599999999</v>
      </c>
      <c r="J24" s="151">
        <v>6606.885399999999</v>
      </c>
      <c r="K24" s="151">
        <v>2392.3050399999997</v>
      </c>
      <c r="L24" s="151">
        <v>1003.3601600000001</v>
      </c>
      <c r="M24" s="151">
        <v>5504.2022</v>
      </c>
      <c r="N24" s="151">
        <v>756.0060000000002</v>
      </c>
      <c r="O24" s="151">
        <v>0</v>
      </c>
      <c r="P24" s="151">
        <v>528.9534398000001</v>
      </c>
      <c r="Q24" s="151">
        <v>5726.392827995999</v>
      </c>
      <c r="R24" s="151">
        <v>2328.936235858598</v>
      </c>
      <c r="S24" s="151">
        <v>180000</v>
      </c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153"/>
      <c r="DV24" s="153"/>
      <c r="DW24" s="153"/>
      <c r="DX24" s="153"/>
      <c r="DY24" s="153"/>
      <c r="DZ24" s="153"/>
      <c r="EA24" s="153"/>
      <c r="EB24" s="153"/>
      <c r="EC24" s="153"/>
      <c r="ED24" s="153"/>
      <c r="EE24" s="153"/>
      <c r="EF24" s="153"/>
      <c r="EG24" s="153"/>
      <c r="EH24" s="153"/>
      <c r="EI24" s="153"/>
      <c r="EJ24" s="153"/>
      <c r="EK24" s="153"/>
      <c r="EL24" s="153"/>
      <c r="EM24" s="153"/>
      <c r="EN24" s="153"/>
      <c r="EO24" s="153"/>
      <c r="EP24" s="153"/>
      <c r="EQ24" s="153"/>
      <c r="ER24" s="153"/>
      <c r="ES24" s="153"/>
      <c r="ET24" s="153"/>
      <c r="EU24" s="153"/>
      <c r="EV24" s="153"/>
      <c r="EW24" s="153"/>
      <c r="EX24" s="153"/>
      <c r="EY24" s="153"/>
      <c r="EZ24" s="153"/>
      <c r="FA24" s="153"/>
      <c r="FB24" s="153"/>
      <c r="FC24" s="153"/>
      <c r="FD24" s="153"/>
      <c r="FE24" s="153"/>
      <c r="FF24" s="153"/>
      <c r="FG24" s="153"/>
      <c r="FH24" s="153"/>
      <c r="FI24" s="153"/>
      <c r="FJ24" s="153"/>
      <c r="FK24" s="153"/>
      <c r="FL24" s="153"/>
      <c r="FM24" s="153"/>
      <c r="FN24" s="153"/>
      <c r="FO24" s="153"/>
      <c r="FP24" s="153"/>
      <c r="FQ24" s="153"/>
      <c r="FR24" s="153"/>
      <c r="FS24" s="153"/>
      <c r="FT24" s="153"/>
      <c r="FU24" s="153"/>
      <c r="FV24" s="153"/>
      <c r="FW24" s="153"/>
      <c r="FX24" s="153"/>
      <c r="FY24" s="153"/>
      <c r="FZ24" s="153"/>
      <c r="GA24" s="153"/>
      <c r="GB24" s="153"/>
      <c r="GC24" s="153"/>
      <c r="GD24" s="153"/>
      <c r="GE24" s="153"/>
      <c r="GF24" s="153"/>
      <c r="GG24" s="153"/>
      <c r="GH24" s="153"/>
      <c r="GI24" s="153"/>
      <c r="GJ24" s="153"/>
      <c r="GK24" s="153"/>
      <c r="GL24" s="153"/>
      <c r="GM24" s="153"/>
      <c r="GN24" s="153"/>
      <c r="GO24" s="153"/>
      <c r="GP24" s="153"/>
      <c r="GQ24" s="153"/>
      <c r="GR24" s="153"/>
      <c r="GS24" s="153"/>
      <c r="GT24" s="153"/>
      <c r="GU24" s="153"/>
      <c r="GV24" s="153"/>
      <c r="GW24" s="153"/>
      <c r="GX24" s="153"/>
      <c r="GY24" s="153"/>
      <c r="GZ24" s="153"/>
      <c r="HA24" s="153"/>
      <c r="HB24" s="153"/>
      <c r="HC24" s="153"/>
      <c r="HD24" s="153"/>
      <c r="HE24" s="153"/>
      <c r="HF24" s="153"/>
      <c r="HG24" s="153"/>
      <c r="HH24" s="153"/>
      <c r="HI24" s="153"/>
      <c r="HJ24" s="153"/>
      <c r="HK24" s="153"/>
      <c r="HL24" s="153"/>
      <c r="HM24" s="153"/>
      <c r="HN24" s="153"/>
      <c r="HO24" s="153"/>
      <c r="HP24" s="153"/>
      <c r="HQ24" s="153"/>
      <c r="HR24" s="153"/>
      <c r="HS24" s="153"/>
      <c r="HT24" s="153"/>
      <c r="HU24" s="153"/>
      <c r="HV24" s="153"/>
      <c r="HW24" s="153"/>
      <c r="HX24" s="153"/>
    </row>
    <row r="25" spans="6:19" ht="12"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</row>
    <row r="26" spans="17:18" ht="12">
      <c r="Q26" s="152"/>
      <c r="R26" s="152"/>
    </row>
    <row r="28" spans="5:18" ht="12">
      <c r="E28" s="153"/>
      <c r="Q28" s="156"/>
      <c r="R28" s="156"/>
    </row>
    <row r="29" ht="12">
      <c r="E29" s="153"/>
    </row>
    <row r="30" ht="12">
      <c r="E30" s="153"/>
    </row>
  </sheetData>
  <sheetProtection/>
  <mergeCells count="25">
    <mergeCell ref="GK3:GZ3"/>
    <mergeCell ref="HA3:HP3"/>
    <mergeCell ref="HQ3:IF3"/>
    <mergeCell ref="IG3:IV3"/>
    <mergeCell ref="A3:S3"/>
    <mergeCell ref="CS3:DH3"/>
    <mergeCell ref="DI3:DX3"/>
    <mergeCell ref="DY3:EN3"/>
    <mergeCell ref="EO3:FD3"/>
    <mergeCell ref="FE3:FT3"/>
    <mergeCell ref="FU3:GJ3"/>
    <mergeCell ref="AG3:AV3"/>
    <mergeCell ref="AW3:BL3"/>
    <mergeCell ref="BM3:CB3"/>
    <mergeCell ref="CC3:CR3"/>
    <mergeCell ref="R1:S1"/>
    <mergeCell ref="B2:S2"/>
    <mergeCell ref="Q4:S4"/>
    <mergeCell ref="F5:R5"/>
    <mergeCell ref="B24:C24"/>
    <mergeCell ref="B5:B6"/>
    <mergeCell ref="C5:C6"/>
    <mergeCell ref="D5:D6"/>
    <mergeCell ref="E5:E6"/>
    <mergeCell ref="S5:S6"/>
  </mergeCells>
  <printOptions/>
  <pageMargins left="0.3145833333333333" right="0.2361111111111111" top="0.6298611111111111" bottom="0.3145833333333333" header="0.3145833333333333" footer="0.19652777777777777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9"/>
  <sheetViews>
    <sheetView tabSelected="1" view="pageBreakPreview" zoomScaleNormal="85" zoomScaleSheetLayoutView="100" workbookViewId="0" topLeftCell="A1">
      <pane xSplit="3" ySplit="6" topLeftCell="D7" activePane="bottomRight" state="frozen"/>
      <selection pane="topLeft" activeCell="O56" sqref="O56"/>
      <selection pane="topRight" activeCell="O56" sqref="O56"/>
      <selection pane="bottomLeft" activeCell="O56" sqref="O56"/>
      <selection pane="bottomRight" activeCell="G16" sqref="G16"/>
    </sheetView>
  </sheetViews>
  <sheetFormatPr defaultColWidth="8.7109375" defaultRowHeight="12.75"/>
  <cols>
    <col min="1" max="1" width="6.8515625" style="52" hidden="1" customWidth="1"/>
    <col min="2" max="2" width="8.7109375" style="53" customWidth="1"/>
    <col min="3" max="3" width="20.7109375" style="52" customWidth="1"/>
    <col min="4" max="11" width="12.00390625" style="52" customWidth="1"/>
    <col min="12" max="12" width="10.8515625" style="52" bestFit="1" customWidth="1"/>
    <col min="13" max="16384" width="8.7109375" style="52" customWidth="1"/>
  </cols>
  <sheetData>
    <row r="1" spans="10:11" ht="12.75">
      <c r="J1" s="188" t="s">
        <v>204</v>
      </c>
      <c r="K1" s="188"/>
    </row>
    <row r="2" spans="2:11" ht="12.75">
      <c r="B2" s="189" t="s">
        <v>205</v>
      </c>
      <c r="C2" s="189"/>
      <c r="D2" s="189"/>
      <c r="E2" s="189"/>
      <c r="F2" s="189"/>
      <c r="G2" s="189"/>
      <c r="H2" s="189"/>
      <c r="I2" s="189"/>
      <c r="J2" s="189"/>
      <c r="K2" s="189"/>
    </row>
    <row r="3" spans="2:11" ht="12.75">
      <c r="B3" s="196" t="s">
        <v>219</v>
      </c>
      <c r="C3" s="196"/>
      <c r="D3" s="196"/>
      <c r="E3" s="196"/>
      <c r="F3" s="196"/>
      <c r="G3" s="196"/>
      <c r="H3" s="196"/>
      <c r="I3" s="196"/>
      <c r="J3" s="196"/>
      <c r="K3" s="196"/>
    </row>
    <row r="4" spans="10:11" ht="12.75">
      <c r="J4" s="197" t="s">
        <v>217</v>
      </c>
      <c r="K4" s="197"/>
    </row>
    <row r="5" spans="2:11" s="50" customFormat="1" ht="12.75" customHeight="1">
      <c r="B5" s="192" t="s">
        <v>3</v>
      </c>
      <c r="C5" s="192" t="s">
        <v>4</v>
      </c>
      <c r="D5" s="193" t="s">
        <v>206</v>
      </c>
      <c r="E5" s="193" t="s">
        <v>207</v>
      </c>
      <c r="F5" s="193" t="s">
        <v>208</v>
      </c>
      <c r="G5" s="193" t="s">
        <v>48</v>
      </c>
      <c r="H5" s="194" t="s">
        <v>209</v>
      </c>
      <c r="I5" s="193" t="s">
        <v>210</v>
      </c>
      <c r="J5" s="194" t="s">
        <v>211</v>
      </c>
      <c r="K5" s="194" t="s">
        <v>212</v>
      </c>
    </row>
    <row r="6" spans="2:11" s="50" customFormat="1" ht="65.25" customHeight="1">
      <c r="B6" s="192"/>
      <c r="C6" s="192"/>
      <c r="D6" s="193"/>
      <c r="E6" s="193"/>
      <c r="F6" s="193"/>
      <c r="G6" s="193"/>
      <c r="H6" s="195"/>
      <c r="I6" s="193"/>
      <c r="J6" s="195"/>
      <c r="K6" s="195"/>
    </row>
    <row r="7" spans="2:12" ht="21.75" customHeight="1">
      <c r="B7" s="40">
        <v>1</v>
      </c>
      <c r="C7" s="41" t="s">
        <v>28</v>
      </c>
      <c r="D7" s="3">
        <v>12322</v>
      </c>
      <c r="E7" s="3"/>
      <c r="F7" s="3"/>
      <c r="G7" s="3">
        <v>12322</v>
      </c>
      <c r="H7" s="3">
        <v>0</v>
      </c>
      <c r="I7" s="3">
        <v>813.096</v>
      </c>
      <c r="J7" s="56">
        <v>214.032</v>
      </c>
      <c r="K7" s="56">
        <v>599.064</v>
      </c>
      <c r="L7" s="55"/>
    </row>
    <row r="8" spans="2:11" ht="21.75" customHeight="1">
      <c r="B8" s="44">
        <v>2</v>
      </c>
      <c r="C8" s="41" t="s">
        <v>29</v>
      </c>
      <c r="D8" s="3">
        <v>10060</v>
      </c>
      <c r="E8" s="3"/>
      <c r="F8" s="3"/>
      <c r="G8" s="3">
        <v>10060</v>
      </c>
      <c r="H8" s="3">
        <v>0</v>
      </c>
      <c r="I8" s="3">
        <v>616.092</v>
      </c>
      <c r="J8" s="56">
        <v>168.168</v>
      </c>
      <c r="K8" s="56">
        <v>447.924</v>
      </c>
    </row>
    <row r="9" spans="2:11" ht="21.75" customHeight="1">
      <c r="B9" s="44">
        <v>3</v>
      </c>
      <c r="C9" s="41" t="s">
        <v>30</v>
      </c>
      <c r="D9" s="3">
        <v>1019</v>
      </c>
      <c r="E9" s="3">
        <v>686</v>
      </c>
      <c r="F9" s="3">
        <v>2000</v>
      </c>
      <c r="G9" s="3">
        <v>5816.215930946401</v>
      </c>
      <c r="H9" s="3">
        <v>2111.2159309464014</v>
      </c>
      <c r="I9" s="3">
        <v>380.616</v>
      </c>
      <c r="J9" s="56">
        <v>122.304</v>
      </c>
      <c r="K9" s="56">
        <v>258.312</v>
      </c>
    </row>
    <row r="10" spans="2:11" ht="21.75" customHeight="1">
      <c r="B10" s="44">
        <v>4</v>
      </c>
      <c r="C10" s="41" t="s">
        <v>31</v>
      </c>
      <c r="D10" s="3">
        <v>2912</v>
      </c>
      <c r="E10" s="3">
        <v>2314</v>
      </c>
      <c r="F10" s="3"/>
      <c r="G10" s="3">
        <v>5647.176813834</v>
      </c>
      <c r="H10" s="3">
        <v>421.1768138340003</v>
      </c>
      <c r="I10" s="3">
        <v>285.288</v>
      </c>
      <c r="J10" s="56">
        <v>76.44</v>
      </c>
      <c r="K10" s="56">
        <v>208.848</v>
      </c>
    </row>
    <row r="11" spans="2:11" ht="21.75" customHeight="1">
      <c r="B11" s="44">
        <v>5</v>
      </c>
      <c r="C11" s="41" t="s">
        <v>32</v>
      </c>
      <c r="D11" s="3">
        <v>1255</v>
      </c>
      <c r="E11" s="3">
        <v>1025</v>
      </c>
      <c r="F11" s="3">
        <v>2000</v>
      </c>
      <c r="G11" s="3">
        <v>6330.560159376002</v>
      </c>
      <c r="H11" s="3">
        <v>2050.560159376002</v>
      </c>
      <c r="I11" s="3">
        <v>497.58000000000004</v>
      </c>
      <c r="J11" s="56">
        <v>137.592</v>
      </c>
      <c r="K11" s="56">
        <v>359.988</v>
      </c>
    </row>
    <row r="12" spans="2:11" ht="21.75" customHeight="1">
      <c r="B12" s="44">
        <v>6</v>
      </c>
      <c r="C12" s="41" t="s">
        <v>33</v>
      </c>
      <c r="D12" s="3">
        <v>1845</v>
      </c>
      <c r="E12" s="3">
        <v>1155</v>
      </c>
      <c r="F12" s="3"/>
      <c r="G12" s="3">
        <v>8156.122892433</v>
      </c>
      <c r="H12" s="3">
        <v>5156.122892433</v>
      </c>
      <c r="I12" s="3">
        <v>720.012</v>
      </c>
      <c r="J12" s="56">
        <v>244.608</v>
      </c>
      <c r="K12" s="56">
        <v>475.404</v>
      </c>
    </row>
    <row r="13" spans="2:11" ht="21.75" customHeight="1">
      <c r="B13" s="44">
        <v>7</v>
      </c>
      <c r="C13" s="41" t="s">
        <v>34</v>
      </c>
      <c r="D13" s="3">
        <v>1250</v>
      </c>
      <c r="E13" s="3">
        <v>681</v>
      </c>
      <c r="F13" s="3"/>
      <c r="G13" s="3">
        <v>5787.425029752001</v>
      </c>
      <c r="H13" s="3">
        <v>3856.425029752001</v>
      </c>
      <c r="I13" s="3">
        <v>380.616</v>
      </c>
      <c r="J13" s="56">
        <v>122.304</v>
      </c>
      <c r="K13" s="56">
        <v>258.312</v>
      </c>
    </row>
    <row r="14" spans="2:11" ht="21.75" customHeight="1">
      <c r="B14" s="44">
        <v>8</v>
      </c>
      <c r="C14" s="41" t="s">
        <v>35</v>
      </c>
      <c r="D14" s="3">
        <v>2312</v>
      </c>
      <c r="E14" s="3">
        <v>612</v>
      </c>
      <c r="F14" s="3"/>
      <c r="G14" s="3">
        <v>5281.458191199001</v>
      </c>
      <c r="H14" s="3">
        <v>2357.458191199001</v>
      </c>
      <c r="I14" s="3">
        <v>285.288</v>
      </c>
      <c r="J14" s="56">
        <v>76.44</v>
      </c>
      <c r="K14" s="56">
        <v>208.848</v>
      </c>
    </row>
    <row r="15" spans="2:11" ht="21.75" customHeight="1">
      <c r="B15" s="44">
        <v>9</v>
      </c>
      <c r="C15" s="41" t="s">
        <v>36</v>
      </c>
      <c r="D15" s="3">
        <v>2080</v>
      </c>
      <c r="E15" s="3">
        <v>968</v>
      </c>
      <c r="F15" s="3"/>
      <c r="G15" s="3">
        <v>7117.254541257002</v>
      </c>
      <c r="H15" s="3">
        <v>4069.2545412570016</v>
      </c>
      <c r="I15" s="3">
        <v>543.444</v>
      </c>
      <c r="J15" s="56">
        <v>183.45600000000002</v>
      </c>
      <c r="K15" s="56">
        <v>359.988</v>
      </c>
    </row>
    <row r="16" spans="2:11" ht="21.75" customHeight="1">
      <c r="B16" s="44">
        <v>10</v>
      </c>
      <c r="C16" s="41" t="s">
        <v>37</v>
      </c>
      <c r="D16" s="3">
        <v>3292</v>
      </c>
      <c r="E16" s="3">
        <v>1616</v>
      </c>
      <c r="F16" s="3"/>
      <c r="G16" s="3">
        <v>5718.661906058999</v>
      </c>
      <c r="H16" s="3">
        <v>810.6619060589992</v>
      </c>
      <c r="I16" s="3">
        <v>337.5</v>
      </c>
      <c r="J16" s="56">
        <v>76.44</v>
      </c>
      <c r="K16" s="56">
        <v>261.06</v>
      </c>
    </row>
    <row r="17" spans="2:11" ht="21.75" customHeight="1">
      <c r="B17" s="44">
        <v>11</v>
      </c>
      <c r="C17" s="41" t="s">
        <v>38</v>
      </c>
      <c r="D17" s="3">
        <v>1127</v>
      </c>
      <c r="E17" s="3">
        <v>993</v>
      </c>
      <c r="F17" s="3"/>
      <c r="G17" s="3">
        <v>5812.277400387001</v>
      </c>
      <c r="H17" s="3">
        <v>3692.277400387001</v>
      </c>
      <c r="I17" s="3">
        <v>317.064</v>
      </c>
      <c r="J17" s="56">
        <v>91.72800000000001</v>
      </c>
      <c r="K17" s="56">
        <v>225.336</v>
      </c>
    </row>
    <row r="18" spans="2:11" ht="21.75" customHeight="1">
      <c r="B18" s="44">
        <v>12</v>
      </c>
      <c r="C18" s="41" t="s">
        <v>39</v>
      </c>
      <c r="D18" s="3">
        <v>4995</v>
      </c>
      <c r="E18" s="3"/>
      <c r="F18" s="3"/>
      <c r="G18" s="3">
        <v>5559.614288982</v>
      </c>
      <c r="H18" s="3">
        <v>564.6142889820003</v>
      </c>
      <c r="I18" s="3">
        <v>285.288</v>
      </c>
      <c r="J18" s="56">
        <v>76.44</v>
      </c>
      <c r="K18" s="56">
        <v>208.848</v>
      </c>
    </row>
    <row r="19" spans="2:11" s="51" customFormat="1" ht="21.75" customHeight="1">
      <c r="B19" s="45">
        <v>13</v>
      </c>
      <c r="C19" s="46" t="s">
        <v>40</v>
      </c>
      <c r="D19" s="4">
        <v>1398</v>
      </c>
      <c r="E19" s="3">
        <v>626</v>
      </c>
      <c r="F19" s="4">
        <v>1319</v>
      </c>
      <c r="G19" s="3">
        <v>5658.166173004803</v>
      </c>
      <c r="H19" s="3">
        <v>2315.1661730048027</v>
      </c>
      <c r="I19" s="3">
        <v>285.288</v>
      </c>
      <c r="J19" s="57">
        <v>76.44</v>
      </c>
      <c r="K19" s="57">
        <v>208.848</v>
      </c>
    </row>
    <row r="20" spans="2:11" ht="21.75" customHeight="1">
      <c r="B20" s="44">
        <v>14</v>
      </c>
      <c r="C20" s="41" t="s">
        <v>41</v>
      </c>
      <c r="D20" s="3">
        <v>1381</v>
      </c>
      <c r="E20" s="3">
        <v>583</v>
      </c>
      <c r="F20" s="3"/>
      <c r="G20" s="3">
        <v>5773.146612783</v>
      </c>
      <c r="H20" s="3">
        <v>3809.146612783</v>
      </c>
      <c r="I20" s="3">
        <v>348.84000000000003</v>
      </c>
      <c r="J20" s="56">
        <v>107.016</v>
      </c>
      <c r="K20" s="56">
        <v>241.824</v>
      </c>
    </row>
    <row r="21" spans="2:11" ht="21.75" customHeight="1">
      <c r="B21" s="44">
        <v>15</v>
      </c>
      <c r="C21" s="47" t="s">
        <v>42</v>
      </c>
      <c r="D21" s="3">
        <v>4208</v>
      </c>
      <c r="E21" s="3">
        <v>559</v>
      </c>
      <c r="F21" s="3"/>
      <c r="G21" s="3">
        <v>6151.723769748999</v>
      </c>
      <c r="H21" s="3">
        <v>1384.723769748999</v>
      </c>
      <c r="I21" s="3">
        <v>348.84000000000003</v>
      </c>
      <c r="J21" s="56">
        <v>107.016</v>
      </c>
      <c r="K21" s="56">
        <v>241.824</v>
      </c>
    </row>
    <row r="22" spans="2:11" ht="21.75" customHeight="1">
      <c r="B22" s="44">
        <v>16</v>
      </c>
      <c r="C22" s="41" t="s">
        <v>43</v>
      </c>
      <c r="D22" s="3">
        <v>708</v>
      </c>
      <c r="E22" s="3">
        <v>566</v>
      </c>
      <c r="F22" s="3">
        <v>2000</v>
      </c>
      <c r="G22" s="3">
        <v>5160.166753892401</v>
      </c>
      <c r="H22" s="3">
        <v>1886.1667538924012</v>
      </c>
      <c r="I22" s="3">
        <v>262.956</v>
      </c>
      <c r="J22" s="56">
        <v>45.864000000000004</v>
      </c>
      <c r="K22" s="56">
        <v>217.092</v>
      </c>
    </row>
    <row r="23" spans="2:11" ht="21.75" customHeight="1">
      <c r="B23" s="44">
        <v>17</v>
      </c>
      <c r="C23" s="41" t="s">
        <v>44</v>
      </c>
      <c r="D23" s="3">
        <v>7168</v>
      </c>
      <c r="E23" s="3">
        <v>855</v>
      </c>
      <c r="F23" s="3"/>
      <c r="G23" s="3">
        <v>8023</v>
      </c>
      <c r="H23" s="3">
        <v>0</v>
      </c>
      <c r="I23" s="3">
        <v>380.616</v>
      </c>
      <c r="J23" s="56">
        <v>122.304</v>
      </c>
      <c r="K23" s="56">
        <v>258.312</v>
      </c>
    </row>
    <row r="24" spans="2:11" ht="21.75" customHeight="1">
      <c r="B24" s="190" t="s">
        <v>16</v>
      </c>
      <c r="C24" s="191"/>
      <c r="D24" s="54">
        <v>59332</v>
      </c>
      <c r="E24" s="54">
        <v>13239</v>
      </c>
      <c r="F24" s="54">
        <v>7319</v>
      </c>
      <c r="G24" s="54">
        <v>114374.97046365464</v>
      </c>
      <c r="H24" s="54">
        <v>34484.97046365461</v>
      </c>
      <c r="I24" s="54">
        <v>7088.424000000001</v>
      </c>
      <c r="J24" s="54">
        <v>2048.5920000000006</v>
      </c>
      <c r="K24" s="54">
        <v>5039.8319999999985</v>
      </c>
    </row>
    <row r="25" spans="7:12" ht="12.75">
      <c r="G25" s="55"/>
      <c r="H25" s="55"/>
      <c r="I25" s="55"/>
      <c r="L25" s="55"/>
    </row>
    <row r="26" spans="5:9" ht="12.75">
      <c r="E26" s="55"/>
      <c r="F26" s="55"/>
      <c r="G26" s="55"/>
      <c r="H26" s="55"/>
      <c r="I26" s="55"/>
    </row>
    <row r="27" spans="4:9" ht="12.75">
      <c r="D27" s="55"/>
      <c r="E27" s="55"/>
      <c r="F27" s="55"/>
      <c r="G27" s="55"/>
      <c r="H27" s="55"/>
      <c r="I27" s="55"/>
    </row>
    <row r="28" spans="4:11" ht="12.75">
      <c r="D28" s="55"/>
      <c r="E28" s="55"/>
      <c r="F28" s="55"/>
      <c r="K28" s="55"/>
    </row>
    <row r="29" ht="12.75">
      <c r="G29" s="55"/>
    </row>
  </sheetData>
  <sheetProtection/>
  <mergeCells count="15">
    <mergeCell ref="B3:K3"/>
    <mergeCell ref="J4:K4"/>
    <mergeCell ref="I5:I6"/>
    <mergeCell ref="J5:J6"/>
    <mergeCell ref="K5:K6"/>
    <mergeCell ref="J1:K1"/>
    <mergeCell ref="B2:K2"/>
    <mergeCell ref="B24:C24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0.5118055555555555" bottom="0.3145833333333333" header="0.3541666666666667" footer="0.15694444444444444"/>
  <pageSetup horizontalDpi="600" verticalDpi="600" orientation="landscape" paperSize="9" scale="91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90"/>
  <sheetViews>
    <sheetView view="pageBreakPreview" zoomScale="55" zoomScaleNormal="85" zoomScaleSheetLayoutView="55" workbookViewId="0" topLeftCell="A1">
      <pane ySplit="7" topLeftCell="A59" activePane="bottomLeft" state="frozen"/>
      <selection pane="topLeft" activeCell="A1" sqref="A1"/>
      <selection pane="bottomLeft" activeCell="CB86" sqref="CB86"/>
    </sheetView>
  </sheetViews>
  <sheetFormatPr defaultColWidth="9.140625" defaultRowHeight="12.75"/>
  <cols>
    <col min="1" max="1" width="2.57421875" style="51" customWidth="1"/>
    <col min="2" max="2" width="5.57421875" style="51" customWidth="1"/>
    <col min="3" max="3" width="40.00390625" style="65" customWidth="1"/>
    <col min="4" max="4" width="20.00390625" style="66" customWidth="1"/>
    <col min="5" max="5" width="5.140625" style="67" customWidth="1"/>
    <col min="6" max="6" width="6.7109375" style="67" customWidth="1"/>
    <col min="7" max="7" width="8.28125" style="67" customWidth="1"/>
    <col min="8" max="8" width="9.00390625" style="67" customWidth="1"/>
    <col min="9" max="9" width="12.8515625" style="68" customWidth="1"/>
    <col min="10" max="10" width="14.8515625" style="68" customWidth="1"/>
    <col min="11" max="11" width="2.57421875" style="51" customWidth="1"/>
    <col min="12" max="12" width="5.57421875" style="51" customWidth="1"/>
    <col min="13" max="13" width="40.00390625" style="65" customWidth="1"/>
    <col min="14" max="14" width="20.00390625" style="66" customWidth="1"/>
    <col min="15" max="15" width="5.140625" style="67" customWidth="1"/>
    <col min="16" max="16" width="6.7109375" style="67" customWidth="1"/>
    <col min="17" max="17" width="8.28125" style="67" customWidth="1"/>
    <col min="18" max="18" width="9.00390625" style="67" customWidth="1"/>
    <col min="19" max="19" width="12.8515625" style="68" customWidth="1"/>
    <col min="20" max="20" width="29.57421875" style="68" customWidth="1"/>
    <col min="21" max="21" width="2.57421875" style="51" customWidth="1"/>
    <col min="22" max="22" width="5.57421875" style="51" customWidth="1"/>
    <col min="23" max="23" width="40.00390625" style="65" customWidth="1"/>
    <col min="24" max="24" width="20.00390625" style="66" customWidth="1"/>
    <col min="25" max="25" width="5.140625" style="67" customWidth="1"/>
    <col min="26" max="26" width="6.7109375" style="67" customWidth="1"/>
    <col min="27" max="27" width="7.28125" style="67" customWidth="1"/>
    <col min="28" max="28" width="9.00390625" style="67" customWidth="1"/>
    <col min="29" max="29" width="12.8515625" style="68" customWidth="1"/>
    <col min="30" max="30" width="18.00390625" style="68" customWidth="1"/>
    <col min="31" max="31" width="2.57421875" style="51" customWidth="1"/>
    <col min="32" max="32" width="5.57421875" style="51" customWidth="1"/>
    <col min="33" max="33" width="40.00390625" style="65" customWidth="1"/>
    <col min="34" max="34" width="20.00390625" style="66" customWidth="1"/>
    <col min="35" max="35" width="5.140625" style="67" customWidth="1"/>
    <col min="36" max="36" width="6.7109375" style="67" customWidth="1"/>
    <col min="37" max="37" width="8.28125" style="67" customWidth="1"/>
    <col min="38" max="38" width="9.00390625" style="67" customWidth="1"/>
    <col min="39" max="39" width="12.8515625" style="68" customWidth="1"/>
    <col min="40" max="40" width="29.57421875" style="68" customWidth="1"/>
    <col min="41" max="41" width="2.57421875" style="51" customWidth="1"/>
    <col min="42" max="42" width="5.57421875" style="51" customWidth="1"/>
    <col min="43" max="43" width="40.00390625" style="65" customWidth="1"/>
    <col min="44" max="44" width="20.00390625" style="66" customWidth="1"/>
    <col min="45" max="45" width="5.140625" style="67" customWidth="1"/>
    <col min="46" max="46" width="6.7109375" style="67" customWidth="1"/>
    <col min="47" max="47" width="8.28125" style="67" customWidth="1"/>
    <col min="48" max="48" width="9.00390625" style="67" customWidth="1"/>
    <col min="49" max="49" width="12.8515625" style="68" customWidth="1"/>
    <col min="50" max="50" width="29.57421875" style="68" customWidth="1"/>
    <col min="51" max="51" width="2.57421875" style="51" customWidth="1"/>
    <col min="52" max="52" width="5.57421875" style="51" customWidth="1"/>
    <col min="53" max="53" width="40.00390625" style="65" customWidth="1"/>
    <col min="54" max="54" width="20.00390625" style="66" customWidth="1"/>
    <col min="55" max="55" width="5.140625" style="67" customWidth="1"/>
    <col min="56" max="56" width="6.7109375" style="67" customWidth="1"/>
    <col min="57" max="57" width="8.28125" style="67" customWidth="1"/>
    <col min="58" max="58" width="9.00390625" style="67" customWidth="1"/>
    <col min="59" max="59" width="12.8515625" style="68" customWidth="1"/>
    <col min="60" max="60" width="29.57421875" style="68" customWidth="1"/>
    <col min="61" max="61" width="2.57421875" style="51" customWidth="1"/>
    <col min="62" max="62" width="5.57421875" style="51" customWidth="1"/>
    <col min="63" max="63" width="40.00390625" style="65" customWidth="1"/>
    <col min="64" max="64" width="20.00390625" style="66" customWidth="1"/>
    <col min="65" max="65" width="5.140625" style="67" customWidth="1"/>
    <col min="66" max="66" width="6.7109375" style="67" customWidth="1"/>
    <col min="67" max="67" width="8.28125" style="67" customWidth="1"/>
    <col min="68" max="68" width="9.00390625" style="67" customWidth="1"/>
    <col min="69" max="69" width="12.8515625" style="68" customWidth="1"/>
    <col min="70" max="70" width="29.57421875" style="68" customWidth="1"/>
    <col min="71" max="71" width="2.57421875" style="51" customWidth="1"/>
    <col min="72" max="72" width="5.57421875" style="51" customWidth="1"/>
    <col min="73" max="73" width="40.00390625" style="65" customWidth="1"/>
    <col min="74" max="74" width="20.00390625" style="66" customWidth="1"/>
    <col min="75" max="75" width="5.140625" style="67" customWidth="1"/>
    <col min="76" max="76" width="6.7109375" style="67" customWidth="1"/>
    <col min="77" max="77" width="7.28125" style="67" customWidth="1"/>
    <col min="78" max="78" width="9.00390625" style="67" customWidth="1"/>
    <col min="79" max="79" width="12.8515625" style="68" customWidth="1"/>
    <col min="80" max="80" width="29.57421875" style="68" customWidth="1"/>
    <col min="81" max="81" width="2.57421875" style="51" customWidth="1"/>
    <col min="82" max="82" width="5.57421875" style="51" customWidth="1"/>
    <col min="83" max="83" width="40.00390625" style="65" customWidth="1"/>
    <col min="84" max="84" width="20.00390625" style="66" customWidth="1"/>
    <col min="85" max="85" width="5.140625" style="67" customWidth="1"/>
    <col min="86" max="86" width="6.7109375" style="67" customWidth="1"/>
    <col min="87" max="87" width="10.421875" style="67" customWidth="1"/>
    <col min="88" max="88" width="9.00390625" style="67" customWidth="1"/>
    <col min="89" max="89" width="12.8515625" style="68" customWidth="1"/>
    <col min="90" max="90" width="29.57421875" style="68" customWidth="1"/>
    <col min="91" max="91" width="2.57421875" style="51" customWidth="1"/>
    <col min="92" max="92" width="5.57421875" style="51" customWidth="1"/>
    <col min="93" max="93" width="40.00390625" style="65" customWidth="1"/>
    <col min="94" max="94" width="20.00390625" style="66" customWidth="1"/>
    <col min="95" max="95" width="5.140625" style="67" customWidth="1"/>
    <col min="96" max="96" width="6.7109375" style="67" customWidth="1"/>
    <col min="97" max="97" width="8.28125" style="67" customWidth="1"/>
    <col min="98" max="98" width="9.00390625" style="67" customWidth="1"/>
    <col min="99" max="99" width="12.8515625" style="68" customWidth="1"/>
    <col min="100" max="100" width="29.57421875" style="68" customWidth="1"/>
    <col min="101" max="101" width="2.57421875" style="51" customWidth="1"/>
    <col min="102" max="102" width="5.57421875" style="51" customWidth="1"/>
    <col min="103" max="103" width="40.00390625" style="65" customWidth="1"/>
    <col min="104" max="104" width="20.00390625" style="66" customWidth="1"/>
    <col min="105" max="105" width="5.140625" style="67" customWidth="1"/>
    <col min="106" max="106" width="6.7109375" style="67" customWidth="1"/>
    <col min="107" max="107" width="8.28125" style="67" customWidth="1"/>
    <col min="108" max="108" width="9.00390625" style="67" customWidth="1"/>
    <col min="109" max="109" width="12.8515625" style="68" customWidth="1"/>
    <col min="110" max="110" width="29.57421875" style="68" customWidth="1"/>
    <col min="111" max="111" width="2.57421875" style="51" customWidth="1"/>
    <col min="112" max="112" width="5.57421875" style="51" customWidth="1"/>
    <col min="113" max="113" width="40.00390625" style="65" customWidth="1"/>
    <col min="114" max="114" width="20.00390625" style="66" customWidth="1"/>
    <col min="115" max="115" width="5.140625" style="67" customWidth="1"/>
    <col min="116" max="116" width="6.7109375" style="67" customWidth="1"/>
    <col min="117" max="117" width="8.28125" style="67" customWidth="1"/>
    <col min="118" max="118" width="9.00390625" style="67" customWidth="1"/>
    <col min="119" max="119" width="12.8515625" style="68" customWidth="1"/>
    <col min="120" max="120" width="29.57421875" style="68" customWidth="1"/>
    <col min="121" max="121" width="2.57421875" style="51" customWidth="1"/>
    <col min="122" max="122" width="5.57421875" style="51" customWidth="1"/>
    <col min="123" max="123" width="40.00390625" style="65" customWidth="1"/>
    <col min="124" max="124" width="20.00390625" style="66" customWidth="1"/>
    <col min="125" max="125" width="5.140625" style="67" customWidth="1"/>
    <col min="126" max="126" width="6.7109375" style="67" customWidth="1"/>
    <col min="127" max="127" width="8.28125" style="67" customWidth="1"/>
    <col min="128" max="128" width="9.00390625" style="67" customWidth="1"/>
    <col min="129" max="129" width="12.8515625" style="68" customWidth="1"/>
    <col min="130" max="130" width="29.57421875" style="68" customWidth="1"/>
    <col min="131" max="131" width="2.57421875" style="51" customWidth="1"/>
    <col min="132" max="132" width="5.57421875" style="51" customWidth="1"/>
    <col min="133" max="133" width="40.00390625" style="65" customWidth="1"/>
    <col min="134" max="134" width="20.00390625" style="66" customWidth="1"/>
    <col min="135" max="135" width="5.140625" style="67" customWidth="1"/>
    <col min="136" max="136" width="6.7109375" style="67" customWidth="1"/>
    <col min="137" max="137" width="7.28125" style="67" customWidth="1"/>
    <col min="138" max="138" width="9.00390625" style="67" customWidth="1"/>
    <col min="139" max="139" width="12.8515625" style="68" customWidth="1"/>
    <col min="140" max="140" width="29.57421875" style="68" customWidth="1"/>
    <col min="141" max="141" width="2.57421875" style="51" customWidth="1"/>
    <col min="142" max="142" width="5.57421875" style="51" customWidth="1"/>
    <col min="143" max="143" width="40.00390625" style="65" customWidth="1"/>
    <col min="144" max="144" width="20.00390625" style="66" customWidth="1"/>
    <col min="145" max="145" width="5.140625" style="67" customWidth="1"/>
    <col min="146" max="146" width="6.7109375" style="67" customWidth="1"/>
    <col min="147" max="147" width="8.28125" style="67" customWidth="1"/>
    <col min="148" max="148" width="9.00390625" style="67" customWidth="1"/>
    <col min="149" max="149" width="12.8515625" style="68" customWidth="1"/>
    <col min="150" max="150" width="29.57421875" style="68" customWidth="1"/>
    <col min="151" max="151" width="2.57421875" style="51" customWidth="1"/>
    <col min="152" max="152" width="5.57421875" style="51" customWidth="1"/>
    <col min="153" max="153" width="40.00390625" style="65" customWidth="1"/>
    <col min="154" max="154" width="20.00390625" style="66" customWidth="1"/>
    <col min="155" max="155" width="5.140625" style="67" customWidth="1"/>
    <col min="156" max="156" width="6.7109375" style="67" customWidth="1"/>
    <col min="157" max="157" width="7.28125" style="67" customWidth="1"/>
    <col min="158" max="158" width="9.00390625" style="67" customWidth="1"/>
    <col min="159" max="159" width="12.8515625" style="68" customWidth="1"/>
    <col min="160" max="160" width="29.57421875" style="68" customWidth="1"/>
    <col min="161" max="161" width="2.57421875" style="51" customWidth="1"/>
    <col min="162" max="162" width="5.57421875" style="51" customWidth="1"/>
    <col min="163" max="163" width="40.00390625" style="65" customWidth="1"/>
    <col min="164" max="164" width="20.00390625" style="66" customWidth="1"/>
    <col min="165" max="165" width="5.140625" style="67" customWidth="1"/>
    <col min="166" max="166" width="6.7109375" style="67" customWidth="1"/>
    <col min="167" max="167" width="8.28125" style="67" customWidth="1"/>
    <col min="168" max="168" width="9.00390625" style="67" customWidth="1"/>
    <col min="169" max="169" width="12.8515625" style="68" customWidth="1"/>
    <col min="170" max="170" width="29.57421875" style="68" customWidth="1"/>
    <col min="171" max="171" width="2.57421875" style="51" customWidth="1"/>
    <col min="172" max="172" width="5.57421875" style="51" customWidth="1"/>
    <col min="173" max="173" width="40.00390625" style="65" customWidth="1"/>
    <col min="174" max="174" width="20.00390625" style="66" customWidth="1"/>
    <col min="175" max="175" width="5.7109375" style="67" customWidth="1"/>
    <col min="176" max="176" width="6.7109375" style="67" customWidth="1"/>
    <col min="177" max="177" width="9.421875" style="67" customWidth="1"/>
    <col min="178" max="178" width="10.00390625" style="67" customWidth="1"/>
    <col min="179" max="179" width="12.8515625" style="68" customWidth="1"/>
    <col min="180" max="180" width="29.57421875" style="68" customWidth="1"/>
    <col min="181" max="181" width="9.140625" style="51" customWidth="1"/>
    <col min="182" max="182" width="11.7109375" style="51" bestFit="1" customWidth="1"/>
    <col min="183" max="16384" width="9.140625" style="51" customWidth="1"/>
  </cols>
  <sheetData>
    <row r="1" spans="10:180" ht="12.75">
      <c r="J1" s="68" t="s">
        <v>63</v>
      </c>
      <c r="T1" s="68" t="s">
        <v>63</v>
      </c>
      <c r="AD1" s="68" t="s">
        <v>63</v>
      </c>
      <c r="AN1" s="68" t="s">
        <v>63</v>
      </c>
      <c r="AX1" s="68" t="s">
        <v>63</v>
      </c>
      <c r="BH1" s="68" t="s">
        <v>63</v>
      </c>
      <c r="BR1" s="68" t="s">
        <v>63</v>
      </c>
      <c r="CB1" s="68" t="s">
        <v>63</v>
      </c>
      <c r="CL1" s="68" t="s">
        <v>63</v>
      </c>
      <c r="CV1" s="68" t="s">
        <v>63</v>
      </c>
      <c r="DF1" s="68" t="s">
        <v>63</v>
      </c>
      <c r="DP1" s="68" t="s">
        <v>63</v>
      </c>
      <c r="DZ1" s="68" t="s">
        <v>63</v>
      </c>
      <c r="EJ1" s="68" t="s">
        <v>63</v>
      </c>
      <c r="ET1" s="68" t="s">
        <v>63</v>
      </c>
      <c r="FD1" s="68" t="s">
        <v>63</v>
      </c>
      <c r="FN1" s="68" t="s">
        <v>63</v>
      </c>
      <c r="FX1" s="68" t="s">
        <v>63</v>
      </c>
    </row>
    <row r="2" spans="2:180" s="58" customFormat="1" ht="18">
      <c r="B2" s="198" t="s">
        <v>64</v>
      </c>
      <c r="C2" s="198"/>
      <c r="D2" s="198"/>
      <c r="E2" s="198"/>
      <c r="F2" s="198"/>
      <c r="G2" s="198"/>
      <c r="H2" s="198"/>
      <c r="I2" s="198"/>
      <c r="J2" s="198"/>
      <c r="L2" s="198" t="s">
        <v>64</v>
      </c>
      <c r="M2" s="198"/>
      <c r="N2" s="198"/>
      <c r="O2" s="198"/>
      <c r="P2" s="198"/>
      <c r="Q2" s="198"/>
      <c r="R2" s="198"/>
      <c r="S2" s="198"/>
      <c r="T2" s="198"/>
      <c r="V2" s="198" t="s">
        <v>64</v>
      </c>
      <c r="W2" s="198"/>
      <c r="X2" s="198"/>
      <c r="Y2" s="198"/>
      <c r="Z2" s="198"/>
      <c r="AA2" s="198"/>
      <c r="AB2" s="198"/>
      <c r="AC2" s="198"/>
      <c r="AD2" s="198"/>
      <c r="AF2" s="198" t="s">
        <v>64</v>
      </c>
      <c r="AG2" s="198"/>
      <c r="AH2" s="198"/>
      <c r="AI2" s="198"/>
      <c r="AJ2" s="198"/>
      <c r="AK2" s="198"/>
      <c r="AL2" s="198"/>
      <c r="AM2" s="198"/>
      <c r="AN2" s="198"/>
      <c r="AP2" s="198" t="s">
        <v>64</v>
      </c>
      <c r="AQ2" s="198"/>
      <c r="AR2" s="198"/>
      <c r="AS2" s="198"/>
      <c r="AT2" s="198"/>
      <c r="AU2" s="198"/>
      <c r="AV2" s="198"/>
      <c r="AW2" s="198"/>
      <c r="AX2" s="198"/>
      <c r="AZ2" s="198" t="s">
        <v>64</v>
      </c>
      <c r="BA2" s="198"/>
      <c r="BB2" s="198"/>
      <c r="BC2" s="198"/>
      <c r="BD2" s="198"/>
      <c r="BE2" s="198"/>
      <c r="BF2" s="198"/>
      <c r="BG2" s="198"/>
      <c r="BH2" s="198"/>
      <c r="BJ2" s="198" t="s">
        <v>64</v>
      </c>
      <c r="BK2" s="198"/>
      <c r="BL2" s="198"/>
      <c r="BM2" s="198"/>
      <c r="BN2" s="198"/>
      <c r="BO2" s="198"/>
      <c r="BP2" s="198"/>
      <c r="BQ2" s="198"/>
      <c r="BR2" s="198"/>
      <c r="BT2" s="198" t="s">
        <v>64</v>
      </c>
      <c r="BU2" s="198"/>
      <c r="BV2" s="198"/>
      <c r="BW2" s="198"/>
      <c r="BX2" s="198"/>
      <c r="BY2" s="198"/>
      <c r="BZ2" s="198"/>
      <c r="CA2" s="198"/>
      <c r="CB2" s="198"/>
      <c r="CD2" s="198" t="s">
        <v>64</v>
      </c>
      <c r="CE2" s="198"/>
      <c r="CF2" s="198"/>
      <c r="CG2" s="198"/>
      <c r="CH2" s="198"/>
      <c r="CI2" s="198"/>
      <c r="CJ2" s="198"/>
      <c r="CK2" s="198"/>
      <c r="CL2" s="198"/>
      <c r="CN2" s="198" t="s">
        <v>64</v>
      </c>
      <c r="CO2" s="198"/>
      <c r="CP2" s="198"/>
      <c r="CQ2" s="198"/>
      <c r="CR2" s="198"/>
      <c r="CS2" s="198"/>
      <c r="CT2" s="198"/>
      <c r="CU2" s="198"/>
      <c r="CV2" s="198"/>
      <c r="CX2" s="198" t="s">
        <v>64</v>
      </c>
      <c r="CY2" s="198"/>
      <c r="CZ2" s="198"/>
      <c r="DA2" s="198"/>
      <c r="DB2" s="198"/>
      <c r="DC2" s="198"/>
      <c r="DD2" s="198"/>
      <c r="DE2" s="198"/>
      <c r="DF2" s="198"/>
      <c r="DH2" s="198" t="s">
        <v>64</v>
      </c>
      <c r="DI2" s="198"/>
      <c r="DJ2" s="198"/>
      <c r="DK2" s="198"/>
      <c r="DL2" s="198"/>
      <c r="DM2" s="198"/>
      <c r="DN2" s="198"/>
      <c r="DO2" s="198"/>
      <c r="DP2" s="198"/>
      <c r="DR2" s="198" t="s">
        <v>64</v>
      </c>
      <c r="DS2" s="198"/>
      <c r="DT2" s="198"/>
      <c r="DU2" s="198"/>
      <c r="DV2" s="198"/>
      <c r="DW2" s="198"/>
      <c r="DX2" s="198"/>
      <c r="DY2" s="198"/>
      <c r="DZ2" s="198"/>
      <c r="EB2" s="198" t="s">
        <v>64</v>
      </c>
      <c r="EC2" s="198"/>
      <c r="ED2" s="198"/>
      <c r="EE2" s="198"/>
      <c r="EF2" s="198"/>
      <c r="EG2" s="198"/>
      <c r="EH2" s="198"/>
      <c r="EI2" s="198"/>
      <c r="EJ2" s="198"/>
      <c r="EL2" s="198" t="s">
        <v>64</v>
      </c>
      <c r="EM2" s="198"/>
      <c r="EN2" s="198"/>
      <c r="EO2" s="198"/>
      <c r="EP2" s="198"/>
      <c r="EQ2" s="198"/>
      <c r="ER2" s="198"/>
      <c r="ES2" s="198"/>
      <c r="ET2" s="198"/>
      <c r="EV2" s="198" t="s">
        <v>64</v>
      </c>
      <c r="EW2" s="198"/>
      <c r="EX2" s="198"/>
      <c r="EY2" s="198"/>
      <c r="EZ2" s="198"/>
      <c r="FA2" s="198"/>
      <c r="FB2" s="198"/>
      <c r="FC2" s="198"/>
      <c r="FD2" s="198"/>
      <c r="FF2" s="198" t="s">
        <v>64</v>
      </c>
      <c r="FG2" s="198"/>
      <c r="FH2" s="198"/>
      <c r="FI2" s="198"/>
      <c r="FJ2" s="198"/>
      <c r="FK2" s="198"/>
      <c r="FL2" s="198"/>
      <c r="FM2" s="198"/>
      <c r="FN2" s="198"/>
      <c r="FP2" s="198" t="s">
        <v>64</v>
      </c>
      <c r="FQ2" s="198"/>
      <c r="FR2" s="198"/>
      <c r="FS2" s="198"/>
      <c r="FT2" s="198"/>
      <c r="FU2" s="198"/>
      <c r="FV2" s="198"/>
      <c r="FW2" s="198"/>
      <c r="FX2" s="198"/>
    </row>
    <row r="3" spans="2:180" s="58" customFormat="1" ht="18">
      <c r="B3" s="198" t="s">
        <v>65</v>
      </c>
      <c r="C3" s="198"/>
      <c r="D3" s="198"/>
      <c r="E3" s="198"/>
      <c r="F3" s="198"/>
      <c r="G3" s="198"/>
      <c r="H3" s="198"/>
      <c r="I3" s="198"/>
      <c r="J3" s="198"/>
      <c r="L3" s="198" t="s">
        <v>66</v>
      </c>
      <c r="M3" s="198"/>
      <c r="N3" s="198"/>
      <c r="O3" s="198"/>
      <c r="P3" s="198"/>
      <c r="Q3" s="198"/>
      <c r="R3" s="198"/>
      <c r="S3" s="198"/>
      <c r="T3" s="198"/>
      <c r="V3" s="198" t="s">
        <v>67</v>
      </c>
      <c r="W3" s="198"/>
      <c r="X3" s="198"/>
      <c r="Y3" s="198"/>
      <c r="Z3" s="198"/>
      <c r="AA3" s="198"/>
      <c r="AB3" s="198"/>
      <c r="AC3" s="198"/>
      <c r="AD3" s="198"/>
      <c r="AF3" s="198" t="s">
        <v>68</v>
      </c>
      <c r="AG3" s="198"/>
      <c r="AH3" s="198"/>
      <c r="AI3" s="198"/>
      <c r="AJ3" s="198"/>
      <c r="AK3" s="198"/>
      <c r="AL3" s="198"/>
      <c r="AM3" s="198"/>
      <c r="AN3" s="198"/>
      <c r="AP3" s="198" t="s">
        <v>69</v>
      </c>
      <c r="AQ3" s="198"/>
      <c r="AR3" s="198"/>
      <c r="AS3" s="198"/>
      <c r="AT3" s="198"/>
      <c r="AU3" s="198"/>
      <c r="AV3" s="198"/>
      <c r="AW3" s="198"/>
      <c r="AX3" s="198"/>
      <c r="AZ3" s="198" t="s">
        <v>70</v>
      </c>
      <c r="BA3" s="198"/>
      <c r="BB3" s="198"/>
      <c r="BC3" s="198"/>
      <c r="BD3" s="198"/>
      <c r="BE3" s="198"/>
      <c r="BF3" s="198"/>
      <c r="BG3" s="198"/>
      <c r="BH3" s="198"/>
      <c r="BJ3" s="198" t="s">
        <v>71</v>
      </c>
      <c r="BK3" s="198"/>
      <c r="BL3" s="198"/>
      <c r="BM3" s="198"/>
      <c r="BN3" s="198"/>
      <c r="BO3" s="198"/>
      <c r="BP3" s="198"/>
      <c r="BQ3" s="198"/>
      <c r="BR3" s="198"/>
      <c r="BT3" s="198" t="s">
        <v>72</v>
      </c>
      <c r="BU3" s="198"/>
      <c r="BV3" s="198"/>
      <c r="BW3" s="198"/>
      <c r="BX3" s="198"/>
      <c r="BY3" s="198"/>
      <c r="BZ3" s="198"/>
      <c r="CA3" s="198"/>
      <c r="CB3" s="198"/>
      <c r="CD3" s="198" t="s">
        <v>73</v>
      </c>
      <c r="CE3" s="198"/>
      <c r="CF3" s="198"/>
      <c r="CG3" s="198"/>
      <c r="CH3" s="198"/>
      <c r="CI3" s="198"/>
      <c r="CJ3" s="198"/>
      <c r="CK3" s="198"/>
      <c r="CL3" s="198"/>
      <c r="CN3" s="198" t="s">
        <v>74</v>
      </c>
      <c r="CO3" s="198"/>
      <c r="CP3" s="198"/>
      <c r="CQ3" s="198"/>
      <c r="CR3" s="198"/>
      <c r="CS3" s="198"/>
      <c r="CT3" s="198"/>
      <c r="CU3" s="198"/>
      <c r="CV3" s="198"/>
      <c r="CX3" s="198" t="s">
        <v>75</v>
      </c>
      <c r="CY3" s="198"/>
      <c r="CZ3" s="198"/>
      <c r="DA3" s="198"/>
      <c r="DB3" s="198"/>
      <c r="DC3" s="198"/>
      <c r="DD3" s="198"/>
      <c r="DE3" s="198"/>
      <c r="DF3" s="198"/>
      <c r="DH3" s="198" t="s">
        <v>76</v>
      </c>
      <c r="DI3" s="198"/>
      <c r="DJ3" s="198"/>
      <c r="DK3" s="198"/>
      <c r="DL3" s="198"/>
      <c r="DM3" s="198"/>
      <c r="DN3" s="198"/>
      <c r="DO3" s="198"/>
      <c r="DP3" s="198"/>
      <c r="DR3" s="198" t="s">
        <v>77</v>
      </c>
      <c r="DS3" s="198"/>
      <c r="DT3" s="198"/>
      <c r="DU3" s="198"/>
      <c r="DV3" s="198"/>
      <c r="DW3" s="198"/>
      <c r="DX3" s="198"/>
      <c r="DY3" s="198"/>
      <c r="DZ3" s="198"/>
      <c r="EB3" s="198" t="s">
        <v>78</v>
      </c>
      <c r="EC3" s="198"/>
      <c r="ED3" s="198"/>
      <c r="EE3" s="198"/>
      <c r="EF3" s="198"/>
      <c r="EG3" s="198"/>
      <c r="EH3" s="198"/>
      <c r="EI3" s="198"/>
      <c r="EJ3" s="198"/>
      <c r="EL3" s="198" t="s">
        <v>79</v>
      </c>
      <c r="EM3" s="198"/>
      <c r="EN3" s="198"/>
      <c r="EO3" s="198"/>
      <c r="EP3" s="198"/>
      <c r="EQ3" s="198"/>
      <c r="ER3" s="198"/>
      <c r="ES3" s="198"/>
      <c r="ET3" s="198"/>
      <c r="EV3" s="198" t="s">
        <v>80</v>
      </c>
      <c r="EW3" s="198"/>
      <c r="EX3" s="198"/>
      <c r="EY3" s="198"/>
      <c r="EZ3" s="198"/>
      <c r="FA3" s="198"/>
      <c r="FB3" s="198"/>
      <c r="FC3" s="198"/>
      <c r="FD3" s="198"/>
      <c r="FF3" s="198" t="s">
        <v>81</v>
      </c>
      <c r="FG3" s="198"/>
      <c r="FH3" s="198"/>
      <c r="FI3" s="198"/>
      <c r="FJ3" s="198"/>
      <c r="FK3" s="198"/>
      <c r="FL3" s="198"/>
      <c r="FM3" s="198"/>
      <c r="FN3" s="198"/>
      <c r="FP3" s="198" t="s">
        <v>82</v>
      </c>
      <c r="FQ3" s="198"/>
      <c r="FR3" s="198"/>
      <c r="FS3" s="198"/>
      <c r="FT3" s="198"/>
      <c r="FU3" s="198"/>
      <c r="FV3" s="198"/>
      <c r="FW3" s="198"/>
      <c r="FX3" s="198"/>
    </row>
    <row r="4" spans="2:180" s="59" customFormat="1" ht="18">
      <c r="B4" s="199" t="s">
        <v>83</v>
      </c>
      <c r="C4" s="199"/>
      <c r="D4" s="199"/>
      <c r="E4" s="199"/>
      <c r="F4" s="199"/>
      <c r="G4" s="199"/>
      <c r="H4" s="199"/>
      <c r="I4" s="199"/>
      <c r="J4" s="199"/>
      <c r="L4" s="199" t="s">
        <v>83</v>
      </c>
      <c r="M4" s="199"/>
      <c r="N4" s="199"/>
      <c r="O4" s="199"/>
      <c r="P4" s="199"/>
      <c r="Q4" s="199"/>
      <c r="R4" s="199"/>
      <c r="S4" s="199"/>
      <c r="T4" s="199"/>
      <c r="V4" s="199" t="s">
        <v>83</v>
      </c>
      <c r="W4" s="199"/>
      <c r="X4" s="199"/>
      <c r="Y4" s="199"/>
      <c r="Z4" s="199"/>
      <c r="AA4" s="199"/>
      <c r="AB4" s="199"/>
      <c r="AC4" s="199"/>
      <c r="AD4" s="199"/>
      <c r="AF4" s="199" t="s">
        <v>83</v>
      </c>
      <c r="AG4" s="199"/>
      <c r="AH4" s="199"/>
      <c r="AI4" s="199"/>
      <c r="AJ4" s="199"/>
      <c r="AK4" s="199"/>
      <c r="AL4" s="199"/>
      <c r="AM4" s="199"/>
      <c r="AN4" s="199"/>
      <c r="AP4" s="199" t="s">
        <v>83</v>
      </c>
      <c r="AQ4" s="199"/>
      <c r="AR4" s="199"/>
      <c r="AS4" s="199"/>
      <c r="AT4" s="199"/>
      <c r="AU4" s="199"/>
      <c r="AV4" s="199"/>
      <c r="AW4" s="199"/>
      <c r="AX4" s="199"/>
      <c r="AZ4" s="199" t="s">
        <v>83</v>
      </c>
      <c r="BA4" s="199"/>
      <c r="BB4" s="199"/>
      <c r="BC4" s="199"/>
      <c r="BD4" s="199"/>
      <c r="BE4" s="199"/>
      <c r="BF4" s="199"/>
      <c r="BG4" s="199"/>
      <c r="BH4" s="199"/>
      <c r="BJ4" s="199" t="s">
        <v>83</v>
      </c>
      <c r="BK4" s="199"/>
      <c r="BL4" s="199"/>
      <c r="BM4" s="199"/>
      <c r="BN4" s="199"/>
      <c r="BO4" s="199"/>
      <c r="BP4" s="199"/>
      <c r="BQ4" s="199"/>
      <c r="BR4" s="199"/>
      <c r="BT4" s="199" t="s">
        <v>83</v>
      </c>
      <c r="BU4" s="199"/>
      <c r="BV4" s="199"/>
      <c r="BW4" s="199"/>
      <c r="BX4" s="199"/>
      <c r="BY4" s="199"/>
      <c r="BZ4" s="199"/>
      <c r="CA4" s="199"/>
      <c r="CB4" s="199"/>
      <c r="CD4" s="199" t="s">
        <v>83</v>
      </c>
      <c r="CE4" s="199"/>
      <c r="CF4" s="199"/>
      <c r="CG4" s="199"/>
      <c r="CH4" s="199"/>
      <c r="CI4" s="199"/>
      <c r="CJ4" s="199"/>
      <c r="CK4" s="199"/>
      <c r="CL4" s="199"/>
      <c r="CN4" s="199" t="s">
        <v>83</v>
      </c>
      <c r="CO4" s="199"/>
      <c r="CP4" s="199"/>
      <c r="CQ4" s="199"/>
      <c r="CR4" s="199"/>
      <c r="CS4" s="199"/>
      <c r="CT4" s="199"/>
      <c r="CU4" s="199"/>
      <c r="CV4" s="199"/>
      <c r="CX4" s="199" t="s">
        <v>83</v>
      </c>
      <c r="CY4" s="199"/>
      <c r="CZ4" s="199"/>
      <c r="DA4" s="199"/>
      <c r="DB4" s="199"/>
      <c r="DC4" s="199"/>
      <c r="DD4" s="199"/>
      <c r="DE4" s="199"/>
      <c r="DF4" s="199"/>
      <c r="DH4" s="199" t="s">
        <v>83</v>
      </c>
      <c r="DI4" s="199"/>
      <c r="DJ4" s="199"/>
      <c r="DK4" s="199"/>
      <c r="DL4" s="199"/>
      <c r="DM4" s="199"/>
      <c r="DN4" s="199"/>
      <c r="DO4" s="199"/>
      <c r="DP4" s="199"/>
      <c r="DR4" s="199" t="s">
        <v>83</v>
      </c>
      <c r="DS4" s="199"/>
      <c r="DT4" s="199"/>
      <c r="DU4" s="199"/>
      <c r="DV4" s="199"/>
      <c r="DW4" s="199"/>
      <c r="DX4" s="199"/>
      <c r="DY4" s="199"/>
      <c r="DZ4" s="199"/>
      <c r="EB4" s="199" t="s">
        <v>83</v>
      </c>
      <c r="EC4" s="199"/>
      <c r="ED4" s="199"/>
      <c r="EE4" s="199"/>
      <c r="EF4" s="199"/>
      <c r="EG4" s="199"/>
      <c r="EH4" s="199"/>
      <c r="EI4" s="199"/>
      <c r="EJ4" s="199"/>
      <c r="EL4" s="199" t="s">
        <v>83</v>
      </c>
      <c r="EM4" s="199"/>
      <c r="EN4" s="199"/>
      <c r="EO4" s="199"/>
      <c r="EP4" s="199"/>
      <c r="EQ4" s="199"/>
      <c r="ER4" s="199"/>
      <c r="ES4" s="199"/>
      <c r="ET4" s="199"/>
      <c r="EV4" s="199" t="s">
        <v>83</v>
      </c>
      <c r="EW4" s="199"/>
      <c r="EX4" s="199"/>
      <c r="EY4" s="199"/>
      <c r="EZ4" s="199"/>
      <c r="FA4" s="199"/>
      <c r="FB4" s="199"/>
      <c r="FC4" s="199"/>
      <c r="FD4" s="199"/>
      <c r="FF4" s="199" t="s">
        <v>83</v>
      </c>
      <c r="FG4" s="199"/>
      <c r="FH4" s="199"/>
      <c r="FI4" s="199"/>
      <c r="FJ4" s="199"/>
      <c r="FK4" s="199"/>
      <c r="FL4" s="199"/>
      <c r="FM4" s="199"/>
      <c r="FN4" s="199"/>
      <c r="FP4" s="199" t="s">
        <v>83</v>
      </c>
      <c r="FQ4" s="199"/>
      <c r="FR4" s="199"/>
      <c r="FS4" s="199"/>
      <c r="FT4" s="199"/>
      <c r="FU4" s="199"/>
      <c r="FV4" s="199"/>
      <c r="FW4" s="199"/>
      <c r="FX4" s="199"/>
    </row>
    <row r="5" spans="3:180" s="58" customFormat="1" ht="18">
      <c r="C5" s="59"/>
      <c r="D5" s="69"/>
      <c r="E5" s="70"/>
      <c r="F5" s="70"/>
      <c r="G5" s="70"/>
      <c r="H5" s="71"/>
      <c r="I5" s="71"/>
      <c r="J5" s="112" t="s">
        <v>46</v>
      </c>
      <c r="M5" s="59"/>
      <c r="N5" s="69"/>
      <c r="O5" s="70"/>
      <c r="P5" s="70"/>
      <c r="Q5" s="70"/>
      <c r="R5" s="71"/>
      <c r="S5" s="71"/>
      <c r="T5" s="112" t="s">
        <v>46</v>
      </c>
      <c r="W5" s="59"/>
      <c r="X5" s="69"/>
      <c r="Y5" s="70"/>
      <c r="Z5" s="70"/>
      <c r="AA5" s="70"/>
      <c r="AB5" s="71"/>
      <c r="AC5" s="71"/>
      <c r="AD5" s="112" t="s">
        <v>46</v>
      </c>
      <c r="AG5" s="59"/>
      <c r="AH5" s="69"/>
      <c r="AI5" s="70"/>
      <c r="AJ5" s="70"/>
      <c r="AK5" s="70"/>
      <c r="AL5" s="71"/>
      <c r="AM5" s="71"/>
      <c r="AN5" s="112" t="s">
        <v>46</v>
      </c>
      <c r="AQ5" s="59"/>
      <c r="AR5" s="69"/>
      <c r="AS5" s="70"/>
      <c r="AT5" s="70"/>
      <c r="AU5" s="70"/>
      <c r="AV5" s="71"/>
      <c r="AW5" s="71"/>
      <c r="AX5" s="112" t="s">
        <v>46</v>
      </c>
      <c r="BA5" s="59"/>
      <c r="BB5" s="69"/>
      <c r="BC5" s="70"/>
      <c r="BD5" s="70"/>
      <c r="BE5" s="70"/>
      <c r="BF5" s="71"/>
      <c r="BG5" s="71"/>
      <c r="BH5" s="112" t="s">
        <v>46</v>
      </c>
      <c r="BK5" s="59"/>
      <c r="BL5" s="69"/>
      <c r="BM5" s="70"/>
      <c r="BN5" s="70"/>
      <c r="BO5" s="70"/>
      <c r="BP5" s="71"/>
      <c r="BQ5" s="71"/>
      <c r="BR5" s="112" t="s">
        <v>46</v>
      </c>
      <c r="BU5" s="59"/>
      <c r="BV5" s="69"/>
      <c r="BW5" s="70"/>
      <c r="BX5" s="70"/>
      <c r="BY5" s="70"/>
      <c r="BZ5" s="71"/>
      <c r="CA5" s="71"/>
      <c r="CB5" s="112" t="s">
        <v>46</v>
      </c>
      <c r="CE5" s="59"/>
      <c r="CF5" s="69"/>
      <c r="CG5" s="70"/>
      <c r="CH5" s="70"/>
      <c r="CI5" s="70"/>
      <c r="CJ5" s="71"/>
      <c r="CK5" s="71"/>
      <c r="CL5" s="112" t="s">
        <v>46</v>
      </c>
      <c r="CO5" s="59"/>
      <c r="CP5" s="69"/>
      <c r="CQ5" s="70"/>
      <c r="CR5" s="70"/>
      <c r="CS5" s="70"/>
      <c r="CT5" s="71"/>
      <c r="CU5" s="71"/>
      <c r="CV5" s="112" t="s">
        <v>46</v>
      </c>
      <c r="CY5" s="59"/>
      <c r="CZ5" s="69"/>
      <c r="DA5" s="70"/>
      <c r="DB5" s="70"/>
      <c r="DC5" s="70"/>
      <c r="DD5" s="71"/>
      <c r="DE5" s="71"/>
      <c r="DF5" s="112" t="s">
        <v>46</v>
      </c>
      <c r="DI5" s="59"/>
      <c r="DJ5" s="69"/>
      <c r="DK5" s="70"/>
      <c r="DL5" s="70"/>
      <c r="DM5" s="70"/>
      <c r="DN5" s="71"/>
      <c r="DO5" s="71"/>
      <c r="DP5" s="112" t="s">
        <v>46</v>
      </c>
      <c r="DS5" s="59"/>
      <c r="DT5" s="69"/>
      <c r="DU5" s="70"/>
      <c r="DV5" s="70"/>
      <c r="DW5" s="70"/>
      <c r="DX5" s="71"/>
      <c r="DY5" s="71"/>
      <c r="DZ5" s="112" t="s">
        <v>46</v>
      </c>
      <c r="EC5" s="59"/>
      <c r="ED5" s="69"/>
      <c r="EE5" s="70"/>
      <c r="EF5" s="70"/>
      <c r="EG5" s="70"/>
      <c r="EH5" s="71"/>
      <c r="EI5" s="71"/>
      <c r="EJ5" s="112" t="s">
        <v>46</v>
      </c>
      <c r="EM5" s="59"/>
      <c r="EN5" s="69"/>
      <c r="EO5" s="70"/>
      <c r="EP5" s="70"/>
      <c r="EQ5" s="70"/>
      <c r="ER5" s="71"/>
      <c r="ES5" s="71"/>
      <c r="ET5" s="112" t="s">
        <v>46</v>
      </c>
      <c r="EW5" s="59"/>
      <c r="EX5" s="69"/>
      <c r="EY5" s="70"/>
      <c r="EZ5" s="70"/>
      <c r="FA5" s="70"/>
      <c r="FB5" s="71"/>
      <c r="FC5" s="71"/>
      <c r="FD5" s="112" t="s">
        <v>46</v>
      </c>
      <c r="FG5" s="59"/>
      <c r="FH5" s="69"/>
      <c r="FI5" s="70"/>
      <c r="FJ5" s="70"/>
      <c r="FK5" s="70"/>
      <c r="FL5" s="71"/>
      <c r="FM5" s="71"/>
      <c r="FN5" s="112" t="s">
        <v>46</v>
      </c>
      <c r="FQ5" s="59"/>
      <c r="FR5" s="69"/>
      <c r="FS5" s="70"/>
      <c r="FT5" s="70"/>
      <c r="FU5" s="70"/>
      <c r="FV5" s="71"/>
      <c r="FW5" s="71"/>
      <c r="FX5" s="112" t="s">
        <v>46</v>
      </c>
    </row>
    <row r="6" spans="3:180" ht="12.75">
      <c r="C6" s="51"/>
      <c r="D6" s="200" t="s">
        <v>84</v>
      </c>
      <c r="E6" s="201"/>
      <c r="F6" s="201"/>
      <c r="G6" s="201"/>
      <c r="H6" s="201"/>
      <c r="I6" s="201"/>
      <c r="J6" s="202"/>
      <c r="M6" s="51"/>
      <c r="N6" s="200" t="s">
        <v>85</v>
      </c>
      <c r="O6" s="201"/>
      <c r="P6" s="201"/>
      <c r="Q6" s="201"/>
      <c r="R6" s="201"/>
      <c r="S6" s="201"/>
      <c r="T6" s="202"/>
      <c r="W6" s="51"/>
      <c r="X6" s="200" t="s">
        <v>86</v>
      </c>
      <c r="Y6" s="201"/>
      <c r="Z6" s="201"/>
      <c r="AA6" s="201"/>
      <c r="AB6" s="201"/>
      <c r="AC6" s="201"/>
      <c r="AD6" s="202"/>
      <c r="AG6" s="51"/>
      <c r="AH6" s="200" t="s">
        <v>87</v>
      </c>
      <c r="AI6" s="201"/>
      <c r="AJ6" s="201"/>
      <c r="AK6" s="201"/>
      <c r="AL6" s="201"/>
      <c r="AM6" s="201"/>
      <c r="AN6" s="202"/>
      <c r="AQ6" s="51"/>
      <c r="AR6" s="200" t="s">
        <v>88</v>
      </c>
      <c r="AS6" s="201"/>
      <c r="AT6" s="201"/>
      <c r="AU6" s="201"/>
      <c r="AV6" s="201"/>
      <c r="AW6" s="201"/>
      <c r="AX6" s="202"/>
      <c r="BA6" s="51"/>
      <c r="BB6" s="200" t="s">
        <v>89</v>
      </c>
      <c r="BC6" s="201"/>
      <c r="BD6" s="201"/>
      <c r="BE6" s="201"/>
      <c r="BF6" s="201"/>
      <c r="BG6" s="201"/>
      <c r="BH6" s="202"/>
      <c r="BK6" s="51"/>
      <c r="BL6" s="200" t="s">
        <v>90</v>
      </c>
      <c r="BM6" s="201"/>
      <c r="BN6" s="201"/>
      <c r="BO6" s="201"/>
      <c r="BP6" s="201"/>
      <c r="BQ6" s="201"/>
      <c r="BR6" s="202"/>
      <c r="BU6" s="51"/>
      <c r="BV6" s="200" t="s">
        <v>91</v>
      </c>
      <c r="BW6" s="201"/>
      <c r="BX6" s="201"/>
      <c r="BY6" s="201"/>
      <c r="BZ6" s="201"/>
      <c r="CA6" s="201"/>
      <c r="CB6" s="202"/>
      <c r="CE6" s="51"/>
      <c r="CF6" s="200" t="s">
        <v>92</v>
      </c>
      <c r="CG6" s="201"/>
      <c r="CH6" s="201"/>
      <c r="CI6" s="201"/>
      <c r="CJ6" s="201"/>
      <c r="CK6" s="201"/>
      <c r="CL6" s="202"/>
      <c r="CO6" s="51"/>
      <c r="CP6" s="200" t="s">
        <v>93</v>
      </c>
      <c r="CQ6" s="201"/>
      <c r="CR6" s="201"/>
      <c r="CS6" s="201"/>
      <c r="CT6" s="201"/>
      <c r="CU6" s="201"/>
      <c r="CV6" s="202"/>
      <c r="CY6" s="51"/>
      <c r="CZ6" s="200" t="s">
        <v>94</v>
      </c>
      <c r="DA6" s="201"/>
      <c r="DB6" s="201"/>
      <c r="DC6" s="201"/>
      <c r="DD6" s="201"/>
      <c r="DE6" s="201"/>
      <c r="DF6" s="202"/>
      <c r="DI6" s="51"/>
      <c r="DJ6" s="200" t="s">
        <v>95</v>
      </c>
      <c r="DK6" s="201"/>
      <c r="DL6" s="201"/>
      <c r="DM6" s="201"/>
      <c r="DN6" s="201"/>
      <c r="DO6" s="201"/>
      <c r="DP6" s="202"/>
      <c r="DS6" s="51"/>
      <c r="DT6" s="200" t="s">
        <v>96</v>
      </c>
      <c r="DU6" s="201"/>
      <c r="DV6" s="201"/>
      <c r="DW6" s="201"/>
      <c r="DX6" s="201"/>
      <c r="DY6" s="201"/>
      <c r="DZ6" s="202"/>
      <c r="EC6" s="51"/>
      <c r="ED6" s="200" t="s">
        <v>97</v>
      </c>
      <c r="EE6" s="201"/>
      <c r="EF6" s="201"/>
      <c r="EG6" s="201"/>
      <c r="EH6" s="201"/>
      <c r="EI6" s="201"/>
      <c r="EJ6" s="202"/>
      <c r="EM6" s="51"/>
      <c r="EN6" s="200" t="s">
        <v>98</v>
      </c>
      <c r="EO6" s="201"/>
      <c r="EP6" s="201"/>
      <c r="EQ6" s="201"/>
      <c r="ER6" s="201"/>
      <c r="ES6" s="201"/>
      <c r="ET6" s="202"/>
      <c r="EW6" s="51"/>
      <c r="EX6" s="200" t="s">
        <v>99</v>
      </c>
      <c r="EY6" s="201"/>
      <c r="EZ6" s="201"/>
      <c r="FA6" s="201"/>
      <c r="FB6" s="201"/>
      <c r="FC6" s="201"/>
      <c r="FD6" s="202"/>
      <c r="FG6" s="51"/>
      <c r="FH6" s="200" t="s">
        <v>100</v>
      </c>
      <c r="FI6" s="201"/>
      <c r="FJ6" s="201"/>
      <c r="FK6" s="201"/>
      <c r="FL6" s="201"/>
      <c r="FM6" s="201"/>
      <c r="FN6" s="202"/>
      <c r="FQ6" s="51"/>
      <c r="FR6" s="200" t="s">
        <v>82</v>
      </c>
      <c r="FS6" s="201"/>
      <c r="FT6" s="201"/>
      <c r="FU6" s="201"/>
      <c r="FV6" s="201"/>
      <c r="FW6" s="201"/>
      <c r="FX6" s="202"/>
    </row>
    <row r="7" spans="2:183" ht="62.25">
      <c r="B7" s="72" t="s">
        <v>3</v>
      </c>
      <c r="C7" s="72" t="s">
        <v>101</v>
      </c>
      <c r="D7" s="73" t="s">
        <v>102</v>
      </c>
      <c r="E7" s="73" t="s">
        <v>103</v>
      </c>
      <c r="F7" s="73" t="s">
        <v>104</v>
      </c>
      <c r="G7" s="73" t="s">
        <v>105</v>
      </c>
      <c r="H7" s="73" t="s">
        <v>106</v>
      </c>
      <c r="I7" s="73" t="s">
        <v>107</v>
      </c>
      <c r="J7" s="73" t="s">
        <v>108</v>
      </c>
      <c r="L7" s="72" t="s">
        <v>3</v>
      </c>
      <c r="M7" s="72" t="s">
        <v>101</v>
      </c>
      <c r="N7" s="73" t="s">
        <v>102</v>
      </c>
      <c r="O7" s="73" t="s">
        <v>103</v>
      </c>
      <c r="P7" s="73" t="s">
        <v>104</v>
      </c>
      <c r="Q7" s="73" t="s">
        <v>105</v>
      </c>
      <c r="R7" s="73" t="s">
        <v>106</v>
      </c>
      <c r="S7" s="73" t="s">
        <v>107</v>
      </c>
      <c r="T7" s="73" t="s">
        <v>108</v>
      </c>
      <c r="V7" s="72" t="s">
        <v>3</v>
      </c>
      <c r="W7" s="72" t="s">
        <v>101</v>
      </c>
      <c r="X7" s="73" t="s">
        <v>102</v>
      </c>
      <c r="Y7" s="73" t="s">
        <v>103</v>
      </c>
      <c r="Z7" s="73" t="s">
        <v>104</v>
      </c>
      <c r="AA7" s="73" t="s">
        <v>105</v>
      </c>
      <c r="AB7" s="73" t="s">
        <v>106</v>
      </c>
      <c r="AC7" s="73" t="s">
        <v>107</v>
      </c>
      <c r="AD7" s="73" t="s">
        <v>108</v>
      </c>
      <c r="AF7" s="72" t="s">
        <v>3</v>
      </c>
      <c r="AG7" s="72" t="s">
        <v>101</v>
      </c>
      <c r="AH7" s="73" t="s">
        <v>102</v>
      </c>
      <c r="AI7" s="73" t="s">
        <v>103</v>
      </c>
      <c r="AJ7" s="73" t="s">
        <v>104</v>
      </c>
      <c r="AK7" s="73" t="s">
        <v>105</v>
      </c>
      <c r="AL7" s="73" t="s">
        <v>106</v>
      </c>
      <c r="AM7" s="73" t="s">
        <v>107</v>
      </c>
      <c r="AN7" s="73" t="s">
        <v>108</v>
      </c>
      <c r="AP7" s="72" t="s">
        <v>3</v>
      </c>
      <c r="AQ7" s="72" t="s">
        <v>101</v>
      </c>
      <c r="AR7" s="73" t="s">
        <v>102</v>
      </c>
      <c r="AS7" s="73" t="s">
        <v>103</v>
      </c>
      <c r="AT7" s="73" t="s">
        <v>104</v>
      </c>
      <c r="AU7" s="73" t="s">
        <v>105</v>
      </c>
      <c r="AV7" s="73" t="s">
        <v>106</v>
      </c>
      <c r="AW7" s="73" t="s">
        <v>107</v>
      </c>
      <c r="AX7" s="73" t="s">
        <v>108</v>
      </c>
      <c r="AZ7" s="72" t="s">
        <v>3</v>
      </c>
      <c r="BA7" s="72" t="s">
        <v>101</v>
      </c>
      <c r="BB7" s="73" t="s">
        <v>102</v>
      </c>
      <c r="BC7" s="73" t="s">
        <v>103</v>
      </c>
      <c r="BD7" s="73" t="s">
        <v>104</v>
      </c>
      <c r="BE7" s="73" t="s">
        <v>105</v>
      </c>
      <c r="BF7" s="73" t="s">
        <v>106</v>
      </c>
      <c r="BG7" s="73" t="s">
        <v>107</v>
      </c>
      <c r="BH7" s="73" t="s">
        <v>108</v>
      </c>
      <c r="BJ7" s="72" t="s">
        <v>3</v>
      </c>
      <c r="BK7" s="72" t="s">
        <v>101</v>
      </c>
      <c r="BL7" s="73" t="s">
        <v>102</v>
      </c>
      <c r="BM7" s="73" t="s">
        <v>103</v>
      </c>
      <c r="BN7" s="73" t="s">
        <v>104</v>
      </c>
      <c r="BO7" s="73" t="s">
        <v>105</v>
      </c>
      <c r="BP7" s="73" t="s">
        <v>106</v>
      </c>
      <c r="BQ7" s="73" t="s">
        <v>107</v>
      </c>
      <c r="BR7" s="73" t="s">
        <v>108</v>
      </c>
      <c r="BT7" s="72" t="s">
        <v>3</v>
      </c>
      <c r="BU7" s="72" t="s">
        <v>101</v>
      </c>
      <c r="BV7" s="73" t="s">
        <v>102</v>
      </c>
      <c r="BW7" s="73" t="s">
        <v>103</v>
      </c>
      <c r="BX7" s="73" t="s">
        <v>104</v>
      </c>
      <c r="BY7" s="73" t="s">
        <v>105</v>
      </c>
      <c r="BZ7" s="73" t="s">
        <v>106</v>
      </c>
      <c r="CA7" s="73" t="s">
        <v>107</v>
      </c>
      <c r="CB7" s="73" t="s">
        <v>108</v>
      </c>
      <c r="CD7" s="72" t="s">
        <v>3</v>
      </c>
      <c r="CE7" s="72" t="s">
        <v>101</v>
      </c>
      <c r="CF7" s="73" t="s">
        <v>102</v>
      </c>
      <c r="CG7" s="73" t="s">
        <v>103</v>
      </c>
      <c r="CH7" s="73" t="s">
        <v>104</v>
      </c>
      <c r="CI7" s="73" t="s">
        <v>105</v>
      </c>
      <c r="CJ7" s="73" t="s">
        <v>106</v>
      </c>
      <c r="CK7" s="73" t="s">
        <v>107</v>
      </c>
      <c r="CL7" s="73" t="s">
        <v>108</v>
      </c>
      <c r="CN7" s="72" t="s">
        <v>3</v>
      </c>
      <c r="CO7" s="72" t="s">
        <v>101</v>
      </c>
      <c r="CP7" s="73" t="s">
        <v>102</v>
      </c>
      <c r="CQ7" s="73" t="s">
        <v>103</v>
      </c>
      <c r="CR7" s="73" t="s">
        <v>104</v>
      </c>
      <c r="CS7" s="73" t="s">
        <v>105</v>
      </c>
      <c r="CT7" s="73" t="s">
        <v>106</v>
      </c>
      <c r="CU7" s="73" t="s">
        <v>107</v>
      </c>
      <c r="CV7" s="73" t="s">
        <v>108</v>
      </c>
      <c r="CX7" s="72" t="s">
        <v>3</v>
      </c>
      <c r="CY7" s="72" t="s">
        <v>101</v>
      </c>
      <c r="CZ7" s="73" t="s">
        <v>102</v>
      </c>
      <c r="DA7" s="73" t="s">
        <v>103</v>
      </c>
      <c r="DB7" s="73" t="s">
        <v>104</v>
      </c>
      <c r="DC7" s="73" t="s">
        <v>105</v>
      </c>
      <c r="DD7" s="73" t="s">
        <v>106</v>
      </c>
      <c r="DE7" s="73" t="s">
        <v>107</v>
      </c>
      <c r="DF7" s="73" t="s">
        <v>108</v>
      </c>
      <c r="DH7" s="72" t="s">
        <v>3</v>
      </c>
      <c r="DI7" s="72" t="s">
        <v>101</v>
      </c>
      <c r="DJ7" s="73" t="s">
        <v>102</v>
      </c>
      <c r="DK7" s="73" t="s">
        <v>103</v>
      </c>
      <c r="DL7" s="73" t="s">
        <v>104</v>
      </c>
      <c r="DM7" s="73" t="s">
        <v>105</v>
      </c>
      <c r="DN7" s="73" t="s">
        <v>106</v>
      </c>
      <c r="DO7" s="73" t="s">
        <v>107</v>
      </c>
      <c r="DP7" s="73" t="s">
        <v>108</v>
      </c>
      <c r="DR7" s="72" t="s">
        <v>3</v>
      </c>
      <c r="DS7" s="72" t="s">
        <v>101</v>
      </c>
      <c r="DT7" s="73" t="s">
        <v>102</v>
      </c>
      <c r="DU7" s="73" t="s">
        <v>103</v>
      </c>
      <c r="DV7" s="73" t="s">
        <v>104</v>
      </c>
      <c r="DW7" s="73" t="s">
        <v>105</v>
      </c>
      <c r="DX7" s="73" t="s">
        <v>106</v>
      </c>
      <c r="DY7" s="73" t="s">
        <v>107</v>
      </c>
      <c r="DZ7" s="73" t="s">
        <v>108</v>
      </c>
      <c r="EB7" s="72" t="s">
        <v>3</v>
      </c>
      <c r="EC7" s="72" t="s">
        <v>101</v>
      </c>
      <c r="ED7" s="73" t="s">
        <v>102</v>
      </c>
      <c r="EE7" s="73" t="s">
        <v>103</v>
      </c>
      <c r="EF7" s="73" t="s">
        <v>104</v>
      </c>
      <c r="EG7" s="73" t="s">
        <v>105</v>
      </c>
      <c r="EH7" s="73" t="s">
        <v>106</v>
      </c>
      <c r="EI7" s="73" t="s">
        <v>107</v>
      </c>
      <c r="EJ7" s="73" t="s">
        <v>108</v>
      </c>
      <c r="EL7" s="72" t="s">
        <v>3</v>
      </c>
      <c r="EM7" s="72" t="s">
        <v>101</v>
      </c>
      <c r="EN7" s="73" t="s">
        <v>102</v>
      </c>
      <c r="EO7" s="73" t="s">
        <v>103</v>
      </c>
      <c r="EP7" s="73" t="s">
        <v>104</v>
      </c>
      <c r="EQ7" s="73" t="s">
        <v>105</v>
      </c>
      <c r="ER7" s="73" t="s">
        <v>106</v>
      </c>
      <c r="ES7" s="73" t="s">
        <v>107</v>
      </c>
      <c r="ET7" s="73" t="s">
        <v>108</v>
      </c>
      <c r="EV7" s="72" t="s">
        <v>3</v>
      </c>
      <c r="EW7" s="72" t="s">
        <v>101</v>
      </c>
      <c r="EX7" s="73" t="s">
        <v>102</v>
      </c>
      <c r="EY7" s="73" t="s">
        <v>103</v>
      </c>
      <c r="EZ7" s="73" t="s">
        <v>104</v>
      </c>
      <c r="FA7" s="73" t="s">
        <v>105</v>
      </c>
      <c r="FB7" s="73" t="s">
        <v>106</v>
      </c>
      <c r="FC7" s="73" t="s">
        <v>107</v>
      </c>
      <c r="FD7" s="73" t="s">
        <v>108</v>
      </c>
      <c r="FF7" s="72" t="s">
        <v>3</v>
      </c>
      <c r="FG7" s="72" t="s">
        <v>101</v>
      </c>
      <c r="FH7" s="73" t="s">
        <v>102</v>
      </c>
      <c r="FI7" s="73" t="s">
        <v>103</v>
      </c>
      <c r="FJ7" s="73" t="s">
        <v>104</v>
      </c>
      <c r="FK7" s="73" t="s">
        <v>105</v>
      </c>
      <c r="FL7" s="73" t="s">
        <v>106</v>
      </c>
      <c r="FM7" s="73" t="s">
        <v>107</v>
      </c>
      <c r="FN7" s="73" t="s">
        <v>108</v>
      </c>
      <c r="FP7" s="72" t="s">
        <v>3</v>
      </c>
      <c r="FQ7" s="72" t="s">
        <v>101</v>
      </c>
      <c r="FR7" s="73" t="s">
        <v>102</v>
      </c>
      <c r="FS7" s="73" t="s">
        <v>103</v>
      </c>
      <c r="FT7" s="73" t="s">
        <v>104</v>
      </c>
      <c r="FU7" s="73" t="s">
        <v>105</v>
      </c>
      <c r="FV7" s="73" t="s">
        <v>106</v>
      </c>
      <c r="FW7" s="73" t="s">
        <v>107</v>
      </c>
      <c r="FX7" s="73" t="s">
        <v>108</v>
      </c>
      <c r="GA7" s="115"/>
    </row>
    <row r="8" spans="2:181" ht="15">
      <c r="B8" s="74"/>
      <c r="C8" s="75" t="s">
        <v>109</v>
      </c>
      <c r="D8" s="76"/>
      <c r="E8" s="76"/>
      <c r="F8" s="76"/>
      <c r="G8" s="76"/>
      <c r="H8" s="76">
        <f>H9+H10</f>
        <v>122733.026865234</v>
      </c>
      <c r="I8" s="76">
        <f>I9+I10</f>
        <v>225.53406999999999</v>
      </c>
      <c r="J8" s="76">
        <f>J9+J10</f>
        <v>122507.492795234</v>
      </c>
      <c r="L8" s="74"/>
      <c r="M8" s="75" t="s">
        <v>109</v>
      </c>
      <c r="N8" s="76"/>
      <c r="O8" s="76"/>
      <c r="P8" s="76"/>
      <c r="Q8" s="76"/>
      <c r="R8" s="76">
        <f>R9+R10</f>
        <v>39413.0244912084</v>
      </c>
      <c r="S8" s="76">
        <f>S9+S10</f>
        <v>243.56067000000002</v>
      </c>
      <c r="T8" s="76">
        <f>T9+T10</f>
        <v>39169.4638212084</v>
      </c>
      <c r="V8" s="74"/>
      <c r="W8" s="75" t="s">
        <v>109</v>
      </c>
      <c r="X8" s="76"/>
      <c r="Y8" s="76"/>
      <c r="Z8" s="76"/>
      <c r="AA8" s="76"/>
      <c r="AB8" s="76">
        <f>AB9+AB10</f>
        <v>5816.215930946401</v>
      </c>
      <c r="AC8" s="76">
        <f>AC9+AC10</f>
        <v>92.69556000000001</v>
      </c>
      <c r="AD8" s="76">
        <f>AD9+AD10</f>
        <v>5726.6907709464</v>
      </c>
      <c r="AF8" s="74"/>
      <c r="AG8" s="75" t="s">
        <v>109</v>
      </c>
      <c r="AH8" s="76"/>
      <c r="AI8" s="76"/>
      <c r="AJ8" s="76"/>
      <c r="AK8" s="76"/>
      <c r="AL8" s="76">
        <f>AL9+AL10</f>
        <v>5647.176813834</v>
      </c>
      <c r="AM8" s="76">
        <f>AM9+AM10</f>
        <v>97.21039</v>
      </c>
      <c r="AN8" s="76">
        <f>AN9+AN10</f>
        <v>5553.669023834001</v>
      </c>
      <c r="AP8" s="74"/>
      <c r="AQ8" s="75" t="s">
        <v>109</v>
      </c>
      <c r="AR8" s="76"/>
      <c r="AS8" s="76"/>
      <c r="AT8" s="76"/>
      <c r="AU8" s="76"/>
      <c r="AV8" s="76">
        <f>AV9+AV10</f>
        <v>6330.560159376002</v>
      </c>
      <c r="AW8" s="76">
        <f>AW9+AW10</f>
        <v>98.02987999999999</v>
      </c>
      <c r="AX8" s="76">
        <f>AX9+AX10</f>
        <v>6236.3294793760015</v>
      </c>
      <c r="AZ8" s="74"/>
      <c r="BA8" s="75" t="s">
        <v>109</v>
      </c>
      <c r="BB8" s="76"/>
      <c r="BC8" s="76"/>
      <c r="BD8" s="76"/>
      <c r="BE8" s="76"/>
      <c r="BF8" s="76">
        <f>BF9+BF10</f>
        <v>8156.122892433</v>
      </c>
      <c r="BG8" s="76">
        <f>BG9+BG10</f>
        <v>127.537815</v>
      </c>
      <c r="BH8" s="76">
        <f>BH9+BH10</f>
        <v>8033.387177432999</v>
      </c>
      <c r="BJ8" s="74"/>
      <c r="BK8" s="75" t="s">
        <v>109</v>
      </c>
      <c r="BL8" s="76"/>
      <c r="BM8" s="76"/>
      <c r="BN8" s="76"/>
      <c r="BO8" s="76"/>
      <c r="BP8" s="76">
        <f>BP9+BP10</f>
        <v>5787.425029752001</v>
      </c>
      <c r="BQ8" s="76">
        <f>BQ9+BQ10</f>
        <v>95.22020000000002</v>
      </c>
      <c r="BR8" s="76">
        <f>BR9+BR10</f>
        <v>5695.672829752002</v>
      </c>
      <c r="BT8" s="74"/>
      <c r="BU8" s="75" t="s">
        <v>109</v>
      </c>
      <c r="BV8" s="76"/>
      <c r="BW8" s="76"/>
      <c r="BX8" s="76"/>
      <c r="BY8" s="76"/>
      <c r="BZ8" s="76">
        <f>BZ9+BZ10</f>
        <v>5281.458191199001</v>
      </c>
      <c r="CA8" s="76">
        <f>CA9+CA10</f>
        <v>88.06620500000001</v>
      </c>
      <c r="CB8" s="76">
        <f>CB9+CB10</f>
        <v>5196.016686199002</v>
      </c>
      <c r="CD8" s="74"/>
      <c r="CE8" s="75" t="s">
        <v>109</v>
      </c>
      <c r="CF8" s="76"/>
      <c r="CG8" s="76"/>
      <c r="CH8" s="76"/>
      <c r="CI8" s="76"/>
      <c r="CJ8" s="76">
        <f>CJ9+CJ10</f>
        <v>17857.254541257003</v>
      </c>
      <c r="CK8" s="76">
        <f>CK9+CK10</f>
        <v>97.19257500000003</v>
      </c>
      <c r="CL8" s="76">
        <f>CL9+CL10</f>
        <v>17763.762466257</v>
      </c>
      <c r="CN8" s="74"/>
      <c r="CO8" s="75" t="s">
        <v>109</v>
      </c>
      <c r="CP8" s="76"/>
      <c r="CQ8" s="76"/>
      <c r="CR8" s="76"/>
      <c r="CS8" s="76"/>
      <c r="CT8" s="76">
        <f>CT9+CT10</f>
        <v>5718.661906058999</v>
      </c>
      <c r="CU8" s="76">
        <f>CU9+CU10</f>
        <v>96.47488500000001</v>
      </c>
      <c r="CV8" s="76">
        <f>CV9+CV10</f>
        <v>5625.802921059</v>
      </c>
      <c r="CX8" s="74"/>
      <c r="CY8" s="75" t="s">
        <v>109</v>
      </c>
      <c r="CZ8" s="76"/>
      <c r="DA8" s="76"/>
      <c r="DB8" s="76"/>
      <c r="DC8" s="76"/>
      <c r="DD8" s="76">
        <f>DD9+DD10</f>
        <v>5812.277400387001</v>
      </c>
      <c r="DE8" s="76">
        <f>DE9+DE10</f>
        <v>99.87500500000002</v>
      </c>
      <c r="DF8" s="76">
        <f>DF9+DF10</f>
        <v>5716.419095387</v>
      </c>
      <c r="DH8" s="74"/>
      <c r="DI8" s="75" t="s">
        <v>109</v>
      </c>
      <c r="DJ8" s="76"/>
      <c r="DK8" s="76"/>
      <c r="DL8" s="76"/>
      <c r="DM8" s="76"/>
      <c r="DN8" s="76">
        <f>DN9+DN10</f>
        <v>5559.614288982</v>
      </c>
      <c r="DO8" s="76">
        <f>DO9+DO10</f>
        <v>95.16421000000001</v>
      </c>
      <c r="DP8" s="76">
        <f>DP9+DP10</f>
        <v>5467.911478982</v>
      </c>
      <c r="DR8" s="74"/>
      <c r="DS8" s="75" t="s">
        <v>109</v>
      </c>
      <c r="DT8" s="76"/>
      <c r="DU8" s="76"/>
      <c r="DV8" s="76"/>
      <c r="DW8" s="76"/>
      <c r="DX8" s="76">
        <f>DX9+DX10</f>
        <v>6831.166173004803</v>
      </c>
      <c r="DY8" s="76">
        <f>DY9+DY10</f>
        <v>94.12076000000002</v>
      </c>
      <c r="DZ8" s="76">
        <f>DZ9+DZ10</f>
        <v>6740.3838130048</v>
      </c>
      <c r="EB8" s="74"/>
      <c r="EC8" s="75" t="s">
        <v>109</v>
      </c>
      <c r="ED8" s="76"/>
      <c r="EE8" s="76"/>
      <c r="EF8" s="76"/>
      <c r="EG8" s="76"/>
      <c r="EH8" s="76">
        <f>EH9+EH10</f>
        <v>6685.146612783</v>
      </c>
      <c r="EI8" s="76">
        <f>EI9+EI10</f>
        <v>88.49376500000001</v>
      </c>
      <c r="EJ8" s="76">
        <f>EJ9+EJ10</f>
        <v>6599.327947783</v>
      </c>
      <c r="EL8" s="74"/>
      <c r="EM8" s="75" t="s">
        <v>109</v>
      </c>
      <c r="EN8" s="76"/>
      <c r="EO8" s="76"/>
      <c r="EP8" s="76"/>
      <c r="EQ8" s="76"/>
      <c r="ER8" s="76">
        <f>ER9+ER10</f>
        <v>22209.723769748998</v>
      </c>
      <c r="ES8" s="76">
        <f>ES9+ES10</f>
        <v>88.666825</v>
      </c>
      <c r="ET8" s="76">
        <f>ET9+ET10</f>
        <v>22123.752444749</v>
      </c>
      <c r="EV8" s="74"/>
      <c r="EW8" s="75" t="s">
        <v>109</v>
      </c>
      <c r="EX8" s="76"/>
      <c r="EY8" s="76"/>
      <c r="EZ8" s="76"/>
      <c r="FA8" s="76"/>
      <c r="FB8" s="76">
        <f>FB9+FB10</f>
        <v>5160.166753892401</v>
      </c>
      <c r="FC8" s="76">
        <f>FC9+FC10</f>
        <v>87.08129000000002</v>
      </c>
      <c r="FD8" s="76">
        <f>FD9+FD10</f>
        <v>5075.5940638924</v>
      </c>
      <c r="FF8" s="74"/>
      <c r="FG8" s="75" t="s">
        <v>109</v>
      </c>
      <c r="FH8" s="76"/>
      <c r="FI8" s="76"/>
      <c r="FJ8" s="76"/>
      <c r="FK8" s="76"/>
      <c r="FL8" s="76">
        <f>FL9+FL10</f>
        <v>17047.012407699</v>
      </c>
      <c r="FM8" s="76">
        <f>FM9+FM10</f>
        <v>96.89226500000001</v>
      </c>
      <c r="FN8" s="76">
        <f>FN9+FN10</f>
        <v>16953.785242699</v>
      </c>
      <c r="FP8" s="74"/>
      <c r="FQ8" s="75" t="s">
        <v>109</v>
      </c>
      <c r="FR8" s="76"/>
      <c r="FS8" s="76"/>
      <c r="FT8" s="76"/>
      <c r="FU8" s="76"/>
      <c r="FV8" s="76">
        <f aca="true" t="shared" si="0" ref="FV8:FX9">SUM(H8,R8,AB8,AL8,AV8,BF8,BP8,BZ8,CJ8,CT8,DD8,DN8,DX8,EH8,ER8,FB8,FL8)</f>
        <v>292046.03422779596</v>
      </c>
      <c r="FW8" s="76">
        <f t="shared" si="0"/>
        <v>1911.81637</v>
      </c>
      <c r="FX8" s="76">
        <f t="shared" si="0"/>
        <v>290185.46205779596</v>
      </c>
      <c r="FY8" s="68"/>
    </row>
    <row r="9" spans="2:182" s="60" customFormat="1" ht="27">
      <c r="B9" s="77" t="s">
        <v>110</v>
      </c>
      <c r="C9" s="78" t="s">
        <v>111</v>
      </c>
      <c r="D9" s="79"/>
      <c r="E9" s="80"/>
      <c r="F9" s="80"/>
      <c r="G9" s="80"/>
      <c r="H9" s="80">
        <f>'DT thu'!AG10</f>
        <v>110964</v>
      </c>
      <c r="I9" s="80"/>
      <c r="J9" s="80">
        <f>H9</f>
        <v>110964</v>
      </c>
      <c r="L9" s="77" t="s">
        <v>110</v>
      </c>
      <c r="M9" s="78" t="s">
        <v>111</v>
      </c>
      <c r="N9" s="79"/>
      <c r="O9" s="80"/>
      <c r="P9" s="80"/>
      <c r="Q9" s="80"/>
      <c r="R9" s="80">
        <f>'DT thu'!AG11</f>
        <v>29511</v>
      </c>
      <c r="S9" s="80"/>
      <c r="T9" s="80">
        <f>R9</f>
        <v>29511</v>
      </c>
      <c r="V9" s="77" t="s">
        <v>110</v>
      </c>
      <c r="W9" s="78" t="s">
        <v>111</v>
      </c>
      <c r="X9" s="79"/>
      <c r="Y9" s="80"/>
      <c r="Z9" s="80"/>
      <c r="AA9" s="80"/>
      <c r="AB9" s="80">
        <f>'DT thu'!AG12</f>
        <v>0</v>
      </c>
      <c r="AC9" s="80"/>
      <c r="AD9" s="80">
        <f>AB9</f>
        <v>0</v>
      </c>
      <c r="AF9" s="77" t="s">
        <v>110</v>
      </c>
      <c r="AG9" s="78" t="s">
        <v>111</v>
      </c>
      <c r="AH9" s="79"/>
      <c r="AI9" s="80"/>
      <c r="AJ9" s="80"/>
      <c r="AK9" s="80"/>
      <c r="AL9" s="80">
        <f>'DT thu'!AG13</f>
        <v>0</v>
      </c>
      <c r="AM9" s="80"/>
      <c r="AN9" s="80">
        <f>AL9</f>
        <v>0</v>
      </c>
      <c r="AP9" s="77" t="s">
        <v>110</v>
      </c>
      <c r="AQ9" s="78" t="s">
        <v>111</v>
      </c>
      <c r="AR9" s="79"/>
      <c r="AS9" s="80"/>
      <c r="AT9" s="80"/>
      <c r="AU9" s="80"/>
      <c r="AV9" s="80">
        <f>'DT thu'!AG14</f>
        <v>0</v>
      </c>
      <c r="AW9" s="80"/>
      <c r="AX9" s="80">
        <f>AV9</f>
        <v>0</v>
      </c>
      <c r="AZ9" s="77" t="s">
        <v>110</v>
      </c>
      <c r="BA9" s="78" t="s">
        <v>111</v>
      </c>
      <c r="BB9" s="79"/>
      <c r="BC9" s="80"/>
      <c r="BD9" s="80"/>
      <c r="BE9" s="80"/>
      <c r="BF9" s="80">
        <f>'DT thu'!AG15</f>
        <v>0</v>
      </c>
      <c r="BG9" s="80"/>
      <c r="BH9" s="80">
        <f>BF9</f>
        <v>0</v>
      </c>
      <c r="BJ9" s="77" t="s">
        <v>110</v>
      </c>
      <c r="BK9" s="78" t="s">
        <v>111</v>
      </c>
      <c r="BL9" s="79"/>
      <c r="BM9" s="80"/>
      <c r="BN9" s="80"/>
      <c r="BO9" s="80"/>
      <c r="BP9" s="80">
        <f>'DT thu'!AG16</f>
        <v>0</v>
      </c>
      <c r="BQ9" s="80"/>
      <c r="BR9" s="80">
        <f>BP9</f>
        <v>0</v>
      </c>
      <c r="BT9" s="77" t="s">
        <v>110</v>
      </c>
      <c r="BU9" s="78" t="s">
        <v>111</v>
      </c>
      <c r="BV9" s="79"/>
      <c r="BW9" s="80"/>
      <c r="BX9" s="80"/>
      <c r="BY9" s="80"/>
      <c r="BZ9" s="80">
        <f>'DT thu'!AG17</f>
        <v>0</v>
      </c>
      <c r="CA9" s="80"/>
      <c r="CB9" s="80">
        <f>BZ9</f>
        <v>0</v>
      </c>
      <c r="CD9" s="77" t="s">
        <v>110</v>
      </c>
      <c r="CE9" s="78" t="s">
        <v>111</v>
      </c>
      <c r="CF9" s="79"/>
      <c r="CG9" s="80"/>
      <c r="CH9" s="80"/>
      <c r="CI9" s="80"/>
      <c r="CJ9" s="80">
        <f>'DT thu'!AG18</f>
        <v>10740</v>
      </c>
      <c r="CK9" s="80"/>
      <c r="CL9" s="80">
        <f>CJ9</f>
        <v>10740</v>
      </c>
      <c r="CN9" s="77" t="s">
        <v>110</v>
      </c>
      <c r="CO9" s="78" t="s">
        <v>111</v>
      </c>
      <c r="CP9" s="79"/>
      <c r="CQ9" s="80"/>
      <c r="CR9" s="80"/>
      <c r="CS9" s="80"/>
      <c r="CT9" s="80">
        <f>'DT thu'!AG19</f>
        <v>0</v>
      </c>
      <c r="CU9" s="80"/>
      <c r="CV9" s="80">
        <f>CT9</f>
        <v>0</v>
      </c>
      <c r="CX9" s="77" t="s">
        <v>110</v>
      </c>
      <c r="CY9" s="78" t="s">
        <v>111</v>
      </c>
      <c r="CZ9" s="79"/>
      <c r="DA9" s="80"/>
      <c r="DB9" s="80"/>
      <c r="DC9" s="80"/>
      <c r="DD9" s="80">
        <f>'DT thu'!AG20</f>
        <v>0</v>
      </c>
      <c r="DE9" s="80"/>
      <c r="DF9" s="80">
        <f>DD9</f>
        <v>0</v>
      </c>
      <c r="DH9" s="77" t="s">
        <v>110</v>
      </c>
      <c r="DI9" s="78" t="s">
        <v>111</v>
      </c>
      <c r="DJ9" s="79"/>
      <c r="DK9" s="80"/>
      <c r="DL9" s="80"/>
      <c r="DM9" s="80"/>
      <c r="DN9" s="80">
        <f>'DT thu'!AG21</f>
        <v>0</v>
      </c>
      <c r="DO9" s="80"/>
      <c r="DP9" s="80">
        <f>DN9</f>
        <v>0</v>
      </c>
      <c r="DR9" s="77" t="s">
        <v>110</v>
      </c>
      <c r="DS9" s="78" t="s">
        <v>111</v>
      </c>
      <c r="DT9" s="79"/>
      <c r="DU9" s="80"/>
      <c r="DV9" s="80"/>
      <c r="DW9" s="80"/>
      <c r="DX9" s="80">
        <f>'DT thu'!AG22</f>
        <v>1173</v>
      </c>
      <c r="DY9" s="80"/>
      <c r="DZ9" s="80">
        <f>DX9</f>
        <v>1173</v>
      </c>
      <c r="EB9" s="77" t="s">
        <v>110</v>
      </c>
      <c r="EC9" s="78" t="s">
        <v>111</v>
      </c>
      <c r="ED9" s="79"/>
      <c r="EE9" s="80"/>
      <c r="EF9" s="80"/>
      <c r="EG9" s="80"/>
      <c r="EH9" s="80">
        <f>'DT thu'!AG23</f>
        <v>912</v>
      </c>
      <c r="EI9" s="80"/>
      <c r="EJ9" s="80">
        <f>EH9</f>
        <v>912</v>
      </c>
      <c r="EL9" s="77" t="s">
        <v>110</v>
      </c>
      <c r="EM9" s="78" t="s">
        <v>111</v>
      </c>
      <c r="EN9" s="79"/>
      <c r="EO9" s="80"/>
      <c r="EP9" s="80"/>
      <c r="EQ9" s="80"/>
      <c r="ER9" s="80">
        <f>'DT thu'!AG24</f>
        <v>16058</v>
      </c>
      <c r="ES9" s="80"/>
      <c r="ET9" s="80">
        <f>ER9</f>
        <v>16058</v>
      </c>
      <c r="EV9" s="77" t="s">
        <v>110</v>
      </c>
      <c r="EW9" s="78" t="s">
        <v>111</v>
      </c>
      <c r="EX9" s="79"/>
      <c r="EY9" s="80"/>
      <c r="EZ9" s="80"/>
      <c r="FA9" s="80"/>
      <c r="FB9" s="80">
        <f>'DT thu'!AG25</f>
        <v>0</v>
      </c>
      <c r="FC9" s="80"/>
      <c r="FD9" s="80">
        <f>FB9</f>
        <v>0</v>
      </c>
      <c r="FF9" s="77" t="s">
        <v>110</v>
      </c>
      <c r="FG9" s="78" t="s">
        <v>111</v>
      </c>
      <c r="FH9" s="79"/>
      <c r="FI9" s="80"/>
      <c r="FJ9" s="80"/>
      <c r="FK9" s="80"/>
      <c r="FL9" s="80">
        <f>'DT thu'!AG26</f>
        <v>10642</v>
      </c>
      <c r="FM9" s="80"/>
      <c r="FN9" s="80">
        <f>FL9</f>
        <v>10642</v>
      </c>
      <c r="FP9" s="77" t="s">
        <v>110</v>
      </c>
      <c r="FQ9" s="78" t="s">
        <v>111</v>
      </c>
      <c r="FR9" s="79"/>
      <c r="FS9" s="80"/>
      <c r="FT9" s="80"/>
      <c r="FU9" s="80"/>
      <c r="FV9" s="80">
        <f t="shared" si="0"/>
        <v>180000</v>
      </c>
      <c r="FW9" s="80">
        <f t="shared" si="0"/>
        <v>0</v>
      </c>
      <c r="FX9" s="80">
        <f t="shared" si="0"/>
        <v>180000</v>
      </c>
      <c r="FY9" s="116"/>
      <c r="FZ9" s="117"/>
    </row>
    <row r="10" spans="2:183" ht="15">
      <c r="B10" s="81" t="s">
        <v>112</v>
      </c>
      <c r="C10" s="75" t="s">
        <v>113</v>
      </c>
      <c r="D10" s="73"/>
      <c r="E10" s="80"/>
      <c r="F10" s="80"/>
      <c r="G10" s="80"/>
      <c r="H10" s="82">
        <f>H11+H84</f>
        <v>11769.026865234</v>
      </c>
      <c r="I10" s="82">
        <f>I11+I84</f>
        <v>225.53406999999999</v>
      </c>
      <c r="J10" s="82">
        <f>J11+J84</f>
        <v>11543.492795233999</v>
      </c>
      <c r="L10" s="81" t="s">
        <v>112</v>
      </c>
      <c r="M10" s="75" t="s">
        <v>113</v>
      </c>
      <c r="N10" s="73"/>
      <c r="O10" s="80"/>
      <c r="P10" s="80"/>
      <c r="Q10" s="80"/>
      <c r="R10" s="82">
        <f>R11+R84</f>
        <v>9902.024491208402</v>
      </c>
      <c r="S10" s="82">
        <f>S11+S84</f>
        <v>243.56067000000002</v>
      </c>
      <c r="T10" s="82">
        <f>T11+T84</f>
        <v>9658.463821208401</v>
      </c>
      <c r="V10" s="81" t="s">
        <v>112</v>
      </c>
      <c r="W10" s="75" t="s">
        <v>113</v>
      </c>
      <c r="X10" s="73"/>
      <c r="Y10" s="80"/>
      <c r="Z10" s="80"/>
      <c r="AA10" s="80"/>
      <c r="AB10" s="82">
        <f>AB11+AB84</f>
        <v>5816.215930946401</v>
      </c>
      <c r="AC10" s="82">
        <f>AC11+AC84</f>
        <v>92.69556000000001</v>
      </c>
      <c r="AD10" s="82">
        <f>AD11+AD84</f>
        <v>5726.6907709464</v>
      </c>
      <c r="AF10" s="81" t="s">
        <v>112</v>
      </c>
      <c r="AG10" s="75" t="s">
        <v>113</v>
      </c>
      <c r="AH10" s="73"/>
      <c r="AI10" s="80"/>
      <c r="AJ10" s="80"/>
      <c r="AK10" s="80"/>
      <c r="AL10" s="82">
        <f>AL11+AL84</f>
        <v>5647.176813834</v>
      </c>
      <c r="AM10" s="82">
        <f>AM11+AM84</f>
        <v>97.21039</v>
      </c>
      <c r="AN10" s="82">
        <f>AN11+AN84</f>
        <v>5553.669023834001</v>
      </c>
      <c r="AP10" s="81" t="s">
        <v>112</v>
      </c>
      <c r="AQ10" s="75" t="s">
        <v>113</v>
      </c>
      <c r="AR10" s="73"/>
      <c r="AS10" s="80"/>
      <c r="AT10" s="80"/>
      <c r="AU10" s="80"/>
      <c r="AV10" s="82">
        <f>AV11+AV84</f>
        <v>6330.560159376002</v>
      </c>
      <c r="AW10" s="82">
        <f>AW11+AW84</f>
        <v>98.02987999999999</v>
      </c>
      <c r="AX10" s="82">
        <f>AX11+AX84</f>
        <v>6236.3294793760015</v>
      </c>
      <c r="AZ10" s="81" t="s">
        <v>112</v>
      </c>
      <c r="BA10" s="75" t="s">
        <v>113</v>
      </c>
      <c r="BB10" s="73"/>
      <c r="BC10" s="80"/>
      <c r="BD10" s="80"/>
      <c r="BE10" s="80"/>
      <c r="BF10" s="82">
        <f>BF11+BF84</f>
        <v>8156.122892433</v>
      </c>
      <c r="BG10" s="82">
        <f>BG11+BG84</f>
        <v>127.537815</v>
      </c>
      <c r="BH10" s="82">
        <f>BH11+BH84</f>
        <v>8033.387177432999</v>
      </c>
      <c r="BJ10" s="81" t="s">
        <v>112</v>
      </c>
      <c r="BK10" s="75" t="s">
        <v>113</v>
      </c>
      <c r="BL10" s="73"/>
      <c r="BM10" s="80"/>
      <c r="BN10" s="80"/>
      <c r="BO10" s="80"/>
      <c r="BP10" s="82">
        <f>BP11+BP84</f>
        <v>5787.425029752001</v>
      </c>
      <c r="BQ10" s="82">
        <f>BQ11+BQ84</f>
        <v>95.22020000000002</v>
      </c>
      <c r="BR10" s="82">
        <f>BR11+BR84</f>
        <v>5695.672829752002</v>
      </c>
      <c r="BT10" s="81" t="s">
        <v>112</v>
      </c>
      <c r="BU10" s="75" t="s">
        <v>113</v>
      </c>
      <c r="BV10" s="73"/>
      <c r="BW10" s="80"/>
      <c r="BX10" s="80"/>
      <c r="BY10" s="80"/>
      <c r="BZ10" s="82">
        <f>BZ11+BZ84</f>
        <v>5281.458191199001</v>
      </c>
      <c r="CA10" s="82">
        <f>CA11+CA84</f>
        <v>88.06620500000001</v>
      </c>
      <c r="CB10" s="82">
        <f>CB11+CB84</f>
        <v>5196.016686199002</v>
      </c>
      <c r="CD10" s="81" t="s">
        <v>112</v>
      </c>
      <c r="CE10" s="75" t="s">
        <v>113</v>
      </c>
      <c r="CF10" s="73"/>
      <c r="CG10" s="80"/>
      <c r="CH10" s="80"/>
      <c r="CI10" s="80"/>
      <c r="CJ10" s="82">
        <f>CJ11+CJ84</f>
        <v>7117.254541257002</v>
      </c>
      <c r="CK10" s="82">
        <f>CK11+CK84</f>
        <v>97.19257500000003</v>
      </c>
      <c r="CL10" s="82">
        <f>CL11+CL84</f>
        <v>7023.7624662570015</v>
      </c>
      <c r="CN10" s="81" t="s">
        <v>112</v>
      </c>
      <c r="CO10" s="75" t="s">
        <v>113</v>
      </c>
      <c r="CP10" s="73"/>
      <c r="CQ10" s="80"/>
      <c r="CR10" s="80"/>
      <c r="CS10" s="80"/>
      <c r="CT10" s="82">
        <f>CT11+CT84</f>
        <v>5718.661906058999</v>
      </c>
      <c r="CU10" s="82">
        <f>CU11+CU84</f>
        <v>96.47488500000001</v>
      </c>
      <c r="CV10" s="82">
        <f>CV11+CV84</f>
        <v>5625.802921059</v>
      </c>
      <c r="CX10" s="81" t="s">
        <v>112</v>
      </c>
      <c r="CY10" s="75" t="s">
        <v>113</v>
      </c>
      <c r="CZ10" s="73"/>
      <c r="DA10" s="80"/>
      <c r="DB10" s="80"/>
      <c r="DC10" s="80"/>
      <c r="DD10" s="82">
        <f>DD11+DD84</f>
        <v>5812.277400387001</v>
      </c>
      <c r="DE10" s="82">
        <f>DE11+DE84</f>
        <v>99.87500500000002</v>
      </c>
      <c r="DF10" s="82">
        <f>DF11+DF84</f>
        <v>5716.419095387</v>
      </c>
      <c r="DH10" s="81" t="s">
        <v>112</v>
      </c>
      <c r="DI10" s="75" t="s">
        <v>113</v>
      </c>
      <c r="DJ10" s="73"/>
      <c r="DK10" s="80"/>
      <c r="DL10" s="80"/>
      <c r="DM10" s="80"/>
      <c r="DN10" s="82">
        <f>DN11+DN84</f>
        <v>5559.614288982</v>
      </c>
      <c r="DO10" s="82">
        <f>DO11+DO84</f>
        <v>95.16421000000001</v>
      </c>
      <c r="DP10" s="82">
        <f>DP11+DP84</f>
        <v>5467.911478982</v>
      </c>
      <c r="DR10" s="81" t="s">
        <v>112</v>
      </c>
      <c r="DS10" s="75" t="s">
        <v>113</v>
      </c>
      <c r="DT10" s="73"/>
      <c r="DU10" s="80"/>
      <c r="DV10" s="80"/>
      <c r="DW10" s="80"/>
      <c r="DX10" s="82">
        <f>DX11+DX84</f>
        <v>5658.166173004803</v>
      </c>
      <c r="DY10" s="82">
        <f>DY11+DY84</f>
        <v>94.12076000000002</v>
      </c>
      <c r="DZ10" s="82">
        <f>DZ11+DZ84</f>
        <v>5567.3838130048</v>
      </c>
      <c r="EB10" s="81" t="s">
        <v>112</v>
      </c>
      <c r="EC10" s="75" t="s">
        <v>113</v>
      </c>
      <c r="ED10" s="73"/>
      <c r="EE10" s="80"/>
      <c r="EF10" s="80"/>
      <c r="EG10" s="80"/>
      <c r="EH10" s="82">
        <f>EH11+EH84</f>
        <v>5773.146612783</v>
      </c>
      <c r="EI10" s="82">
        <f>EI11+EI84</f>
        <v>88.49376500000001</v>
      </c>
      <c r="EJ10" s="82">
        <f>EJ11+EJ84</f>
        <v>5687.327947783</v>
      </c>
      <c r="EL10" s="81" t="s">
        <v>112</v>
      </c>
      <c r="EM10" s="75" t="s">
        <v>113</v>
      </c>
      <c r="EN10" s="73"/>
      <c r="EO10" s="80"/>
      <c r="EP10" s="80"/>
      <c r="EQ10" s="80"/>
      <c r="ER10" s="82">
        <f>ER11+ER84</f>
        <v>6151.723769748999</v>
      </c>
      <c r="ES10" s="82">
        <f>ES11+ES84</f>
        <v>88.666825</v>
      </c>
      <c r="ET10" s="82">
        <f>ET11+ET84</f>
        <v>6065.752444749</v>
      </c>
      <c r="EV10" s="81" t="s">
        <v>112</v>
      </c>
      <c r="EW10" s="75" t="s">
        <v>113</v>
      </c>
      <c r="EX10" s="73"/>
      <c r="EY10" s="80"/>
      <c r="EZ10" s="80"/>
      <c r="FA10" s="80"/>
      <c r="FB10" s="82">
        <f>FB11+FB84</f>
        <v>5160.166753892401</v>
      </c>
      <c r="FC10" s="82">
        <f>FC11+FC84</f>
        <v>87.08129000000002</v>
      </c>
      <c r="FD10" s="82">
        <f>FD11+FD84</f>
        <v>5075.5940638924</v>
      </c>
      <c r="FF10" s="81" t="s">
        <v>112</v>
      </c>
      <c r="FG10" s="75" t="s">
        <v>113</v>
      </c>
      <c r="FH10" s="73"/>
      <c r="FI10" s="80"/>
      <c r="FJ10" s="80"/>
      <c r="FK10" s="80"/>
      <c r="FL10" s="82">
        <f>FL11+FL84</f>
        <v>6405.012407699</v>
      </c>
      <c r="FM10" s="82">
        <f>FM11+FM84</f>
        <v>96.89226500000001</v>
      </c>
      <c r="FN10" s="82">
        <f>FN11+FN84</f>
        <v>6311.785242698999</v>
      </c>
      <c r="FP10" s="81" t="s">
        <v>112</v>
      </c>
      <c r="FQ10" s="75" t="s">
        <v>113</v>
      </c>
      <c r="FR10" s="73"/>
      <c r="FS10" s="80"/>
      <c r="FT10" s="80"/>
      <c r="FU10" s="80"/>
      <c r="FV10" s="80">
        <f>FV11+FV84</f>
        <v>113014.854227796</v>
      </c>
      <c r="FW10" s="80">
        <f>SUM(I10,S10,AC10,AM10,AW10,BG10,BQ10,CA10,CK10,CU10,DE10,DO10,DY10,EI10,ES10,FC10,FM10)</f>
        <v>1911.81637</v>
      </c>
      <c r="FX10" s="80">
        <f>SUM(J10,T10,AD10,AN10,AX10,BH10,BR10,CB10,CL10,CV10,DF10,DP10,DZ10,EJ10,ET10,FD10,FN10)</f>
        <v>110185.46205779602</v>
      </c>
      <c r="FY10" s="68"/>
      <c r="FZ10" s="115"/>
      <c r="GA10" s="115"/>
    </row>
    <row r="11" spans="2:181" s="61" customFormat="1" ht="15">
      <c r="B11" s="81" t="s">
        <v>114</v>
      </c>
      <c r="C11" s="75" t="s">
        <v>115</v>
      </c>
      <c r="D11" s="76"/>
      <c r="E11" s="80"/>
      <c r="F11" s="80"/>
      <c r="G11" s="80"/>
      <c r="H11" s="80">
        <f>+H12+H37+H47+H50+H53+H62+H68+H72+H76+H80+H83</f>
        <v>9362.4969267</v>
      </c>
      <c r="I11" s="80">
        <f>+I12+I37+I47+I50+I53+I62+I68+I72+I76+I80+I83</f>
        <v>225.53406999999999</v>
      </c>
      <c r="J11" s="80">
        <f>+J12+J37+J47+J50+J53+J62+J68+J72+J76+J80+J83</f>
        <v>9136.962856699998</v>
      </c>
      <c r="L11" s="81" t="s">
        <v>114</v>
      </c>
      <c r="M11" s="75" t="s">
        <v>115</v>
      </c>
      <c r="N11" s="76"/>
      <c r="O11" s="80"/>
      <c r="P11" s="80"/>
      <c r="Q11" s="80"/>
      <c r="R11" s="80">
        <f>+R12+R37+R47+R50+R53+R62+R68+R72+R76+R80+R83</f>
        <v>9129.220089420001</v>
      </c>
      <c r="S11" s="80">
        <f>+S12+S37+S47+S50+S53+S62+S68+S72+S76+S80+S83</f>
        <v>243.56067000000002</v>
      </c>
      <c r="T11" s="80">
        <f>+T12+T37+T47+T50+T53+T62+T68+T72+T76+T80+T83</f>
        <v>8885.65941942</v>
      </c>
      <c r="V11" s="81" t="s">
        <v>114</v>
      </c>
      <c r="W11" s="75" t="s">
        <v>115</v>
      </c>
      <c r="X11" s="76"/>
      <c r="Y11" s="80"/>
      <c r="Z11" s="80"/>
      <c r="AA11" s="80"/>
      <c r="AB11" s="80">
        <f>+AB12+AB37+AB47+AB50+AB53+AB62+AB68+AB72+AB76+AB80+AB83</f>
        <v>5702.172481320002</v>
      </c>
      <c r="AC11" s="80">
        <f>+AC12+AC37+AC47+AC50+AC53+AC62+AC68+AC72+AC76+AC80+AC83</f>
        <v>92.69556000000001</v>
      </c>
      <c r="AD11" s="80">
        <f>+AD12+AD37+AD47+AD50+AD53+AD62+AD68+AD72+AD76+AD80+AD83</f>
        <v>5612.647321320001</v>
      </c>
      <c r="AF11" s="81" t="s">
        <v>114</v>
      </c>
      <c r="AG11" s="75" t="s">
        <v>115</v>
      </c>
      <c r="AH11" s="76"/>
      <c r="AI11" s="80"/>
      <c r="AJ11" s="80"/>
      <c r="AK11" s="80"/>
      <c r="AL11" s="80">
        <f>+AL12+AL37+AL47+AL50+AL53+AL62+AL68+AL72+AL76+AL80+AL83</f>
        <v>5536.447856700001</v>
      </c>
      <c r="AM11" s="80">
        <f>+AM12+AM37+AM47+AM50+AM53+AM62+AM68+AM72+AM76+AM80+AM83</f>
        <v>97.21039</v>
      </c>
      <c r="AN11" s="80">
        <f>+AN12+AN37+AN47+AN50+AN53+AN62+AN68+AN72+AN76+AN80+AN83</f>
        <v>5442.940066700001</v>
      </c>
      <c r="AP11" s="81" t="s">
        <v>114</v>
      </c>
      <c r="AQ11" s="75" t="s">
        <v>115</v>
      </c>
      <c r="AR11" s="76"/>
      <c r="AS11" s="80"/>
      <c r="AT11" s="80"/>
      <c r="AU11" s="80"/>
      <c r="AV11" s="80">
        <f>+AV12+AV37+AV47+AV50+AV53+AV62+AV68+AV72+AV76+AV80+AV83</f>
        <v>6206.431528800002</v>
      </c>
      <c r="AW11" s="80">
        <f>+AW12+AW37+AW47+AW50+AW53+AW62+AW68+AW72+AW76+AW80+AW83</f>
        <v>98.02987999999999</v>
      </c>
      <c r="AX11" s="80">
        <f>+AX12+AX37+AX47+AX50+AX53+AX62+AX68+AX72+AX76+AX80+AX83</f>
        <v>6112.200848800001</v>
      </c>
      <c r="AZ11" s="81" t="s">
        <v>114</v>
      </c>
      <c r="BA11" s="75" t="s">
        <v>115</v>
      </c>
      <c r="BB11" s="76"/>
      <c r="BC11" s="80"/>
      <c r="BD11" s="80"/>
      <c r="BE11" s="80"/>
      <c r="BF11" s="80">
        <f>+BF12+BF37+BF47+BF50+BF53+BF62+BF68+BF72+BF76+BF80+BF83</f>
        <v>7996.19891415</v>
      </c>
      <c r="BG11" s="80">
        <f>+BG12+BG37+BG47+BG50+BG53+BG62+BG68+BG72+BG76+BG80+BG83</f>
        <v>127.537815</v>
      </c>
      <c r="BH11" s="80">
        <f>+BH12+BH37+BH47+BH50+BH53+BH62+BH68+BH72+BH76+BH80+BH83</f>
        <v>7873.463199149999</v>
      </c>
      <c r="BJ11" s="81" t="s">
        <v>114</v>
      </c>
      <c r="BK11" s="75" t="s">
        <v>115</v>
      </c>
      <c r="BL11" s="76"/>
      <c r="BM11" s="80"/>
      <c r="BN11" s="80"/>
      <c r="BO11" s="80"/>
      <c r="BP11" s="80">
        <f>+BP12+BP37+BP47+BP50+BP53+BP62+BP68+BP72+BP76+BP80+BP83</f>
        <v>5673.946107600001</v>
      </c>
      <c r="BQ11" s="80">
        <f>+BQ12+BQ37+BQ47+BQ50+BQ53+BQ62+BQ68+BQ72+BQ76+BQ80+BQ83</f>
        <v>95.22020000000002</v>
      </c>
      <c r="BR11" s="80">
        <f>+BR12+BR37+BR47+BR50+BR53+BR62+BR68+BR72+BR76+BR80+BR83</f>
        <v>5582.193907600002</v>
      </c>
      <c r="BT11" s="81" t="s">
        <v>114</v>
      </c>
      <c r="BU11" s="75" t="s">
        <v>115</v>
      </c>
      <c r="BV11" s="76"/>
      <c r="BW11" s="80"/>
      <c r="BX11" s="80"/>
      <c r="BY11" s="80"/>
      <c r="BZ11" s="80">
        <f>+BZ12+BZ37+BZ47+BZ50+BZ53+BZ62+BZ68+BZ72+BZ76+BZ80+BZ83</f>
        <v>5177.900187450001</v>
      </c>
      <c r="CA11" s="80">
        <f>+CA12+CA37+CA47+CA50+CA53+CA62+CA68+CA72+CA76+CA80+CA83</f>
        <v>88.06620500000001</v>
      </c>
      <c r="CB11" s="80">
        <f>+CB12+CB37+CB47+CB50+CB53+CB62+CB68+CB72+CB76+CB80+CB83</f>
        <v>5092.458682450002</v>
      </c>
      <c r="CD11" s="81" t="s">
        <v>114</v>
      </c>
      <c r="CE11" s="75" t="s">
        <v>115</v>
      </c>
      <c r="CF11" s="76"/>
      <c r="CG11" s="80"/>
      <c r="CH11" s="80"/>
      <c r="CI11" s="80"/>
      <c r="CJ11" s="80">
        <f>+CJ12+CJ37+CJ47+CJ50+CJ53+CJ62+CJ68+CJ72+CJ76+CJ80+CJ83</f>
        <v>6767.112295350002</v>
      </c>
      <c r="CK11" s="80">
        <f>+CK12+CK37+CK47+CK50+CK53+CK62+CK68+CK72+CK76+CK80+CK83</f>
        <v>97.19257500000003</v>
      </c>
      <c r="CL11" s="80">
        <f>+CL12+CL37+CL47+CL50+CL53+CL62+CL68+CL72+CL76+CL80+CL83</f>
        <v>6673.620220350002</v>
      </c>
      <c r="CN11" s="81" t="s">
        <v>114</v>
      </c>
      <c r="CO11" s="75" t="s">
        <v>115</v>
      </c>
      <c r="CP11" s="76"/>
      <c r="CQ11" s="80"/>
      <c r="CR11" s="80"/>
      <c r="CS11" s="80"/>
      <c r="CT11" s="80">
        <f>+CT12+CT37+CT47+CT50+CT53+CT62+CT68+CT72+CT76+CT80+CT83</f>
        <v>5606.531280449999</v>
      </c>
      <c r="CU11" s="80">
        <f>+CU12+CU37+CU47+CU50+CU53+CU62+CU68+CU72+CU76+CU80+CU83</f>
        <v>96.47488500000001</v>
      </c>
      <c r="CV11" s="80">
        <f>+CV12+CV37+CV47+CV50+CV53+CV62+CV68+CV72+CV76+CV80+CV83</f>
        <v>5513.67229545</v>
      </c>
      <c r="CX11" s="81" t="s">
        <v>114</v>
      </c>
      <c r="CY11" s="75" t="s">
        <v>115</v>
      </c>
      <c r="CZ11" s="76"/>
      <c r="DA11" s="80"/>
      <c r="DB11" s="80"/>
      <c r="DC11" s="80"/>
      <c r="DD11" s="80">
        <f>+DD12+DD37+DD47+DD50+DD53+DD62+DD68+DD72+DD76+DD80+DD83</f>
        <v>5698.311176850001</v>
      </c>
      <c r="DE11" s="80">
        <f>+DE12+DE37+DE47+DE50+DE53+DE62+DE68+DE72+DE76+DE80+DE83</f>
        <v>99.87500500000002</v>
      </c>
      <c r="DF11" s="80">
        <f>+DF12+DF37+DF47+DF50+DF53+DF62+DF68+DF72+DF76+DF80+DF83</f>
        <v>5602.4528718500005</v>
      </c>
      <c r="DH11" s="81" t="s">
        <v>114</v>
      </c>
      <c r="DI11" s="75" t="s">
        <v>115</v>
      </c>
      <c r="DJ11" s="76"/>
      <c r="DK11" s="80"/>
      <c r="DL11" s="80"/>
      <c r="DM11" s="80"/>
      <c r="DN11" s="80">
        <f>+DN12+DN37+DN47+DN50+DN53+DN62+DN68+DN72+DN76+DN80+DN83</f>
        <v>5450.6022441000005</v>
      </c>
      <c r="DO11" s="80">
        <f>+DO12+DO37+DO47+DO50+DO53+DO62+DO68+DO72+DO76+DO80+DO83</f>
        <v>95.16421000000001</v>
      </c>
      <c r="DP11" s="80">
        <f>+DP12+DP37+DP47+DP50+DP53+DP62+DP68+DP72+DP76+DP80+DP83</f>
        <v>5358.8994341</v>
      </c>
      <c r="DR11" s="81" t="s">
        <v>114</v>
      </c>
      <c r="DS11" s="75" t="s">
        <v>115</v>
      </c>
      <c r="DT11" s="76"/>
      <c r="DU11" s="80"/>
      <c r="DV11" s="80"/>
      <c r="DW11" s="80"/>
      <c r="DX11" s="80">
        <f>+DX12+DX37+DX47+DX50+DX53+DX62+DX68+DX72+DX76+DX80+DX83</f>
        <v>5524.221738240002</v>
      </c>
      <c r="DY11" s="80">
        <f>+DY12+DY37+DY47+DY50+DY53+DY62+DY68+DY72+DY76+DY80+DY83</f>
        <v>94.12076000000002</v>
      </c>
      <c r="DZ11" s="80">
        <f>+DZ12+DZ37+DZ47+DZ50+DZ53+DZ62+DZ68+DZ72+DZ76+DZ80+DZ83</f>
        <v>5433.439378239999</v>
      </c>
      <c r="EB11" s="81" t="s">
        <v>114</v>
      </c>
      <c r="EC11" s="75" t="s">
        <v>115</v>
      </c>
      <c r="ED11" s="76"/>
      <c r="EE11" s="80"/>
      <c r="EF11" s="80"/>
      <c r="EG11" s="80"/>
      <c r="EH11" s="80">
        <f>+EH12+EH37+EH47+EH50+EH53+EH62+EH68+EH72+EH76+EH80+EH83</f>
        <v>5642.06530665</v>
      </c>
      <c r="EI11" s="80">
        <f>+EI12+EI37+EI47+EI50+EI53+EI62+EI68+EI72+EI76+EI80+EI83</f>
        <v>88.49376500000001</v>
      </c>
      <c r="EJ11" s="80">
        <f>+EJ12+EJ37+EJ47+EJ50+EJ53+EJ62+EJ68+EJ72+EJ76+EJ80+EJ83</f>
        <v>5556.24664165</v>
      </c>
      <c r="EL11" s="81" t="s">
        <v>114</v>
      </c>
      <c r="EM11" s="75" t="s">
        <v>115</v>
      </c>
      <c r="EN11" s="76"/>
      <c r="EO11" s="80"/>
      <c r="EP11" s="80"/>
      <c r="EQ11" s="80"/>
      <c r="ER11" s="80">
        <f>+ER12+ER37+ER47+ER50+ER53+ER62+ER68+ER72+ER76+ER80+ER83</f>
        <v>5716.238989949999</v>
      </c>
      <c r="ES11" s="80">
        <f>+ES12+ES37+ES47+ES50+ES53+ES62+ES68+ES72+ES76+ES80+ES83</f>
        <v>88.666825</v>
      </c>
      <c r="ET11" s="80">
        <f>+ET12+ET37+ET47+ET50+ET53+ET62+ET68+ET72+ET76+ET80+ET83</f>
        <v>5630.26766495</v>
      </c>
      <c r="EV11" s="81" t="s">
        <v>114</v>
      </c>
      <c r="EW11" s="75" t="s">
        <v>115</v>
      </c>
      <c r="EX11" s="76"/>
      <c r="EY11" s="80"/>
      <c r="EZ11" s="80"/>
      <c r="FA11" s="80"/>
      <c r="FB11" s="80">
        <f>+FB12+FB37+FB47+FB50+FB53+FB62+FB68+FB72+FB76+FB80+FB83</f>
        <v>5058.987013620002</v>
      </c>
      <c r="FC11" s="80">
        <f>+FC12+FC37+FC47+FC50+FC53+FC62+FC68+FC72+FC76+FC80+FC83</f>
        <v>87.08129000000002</v>
      </c>
      <c r="FD11" s="80">
        <f>+FD12+FD37+FD47+FD50+FD53+FD62+FD68+FD72+FD76+FD80+FD83</f>
        <v>4974.414323620001</v>
      </c>
      <c r="FF11" s="81" t="s">
        <v>114</v>
      </c>
      <c r="FG11" s="75" t="s">
        <v>115</v>
      </c>
      <c r="FH11" s="76"/>
      <c r="FI11" s="80"/>
      <c r="FJ11" s="80"/>
      <c r="FK11" s="80"/>
      <c r="FL11" s="80">
        <f>+FL12+FL37+FL47+FL50+FL53+FL62+FL68+FL72+FL76+FL80+FL83</f>
        <v>6070.75726245</v>
      </c>
      <c r="FM11" s="80">
        <f>+FM12+FM37+FM47+FM50+FM53+FM62+FM68+FM72+FM76+FM80+FM83</f>
        <v>96.89226500000001</v>
      </c>
      <c r="FN11" s="80">
        <f>+FN12+FN37+FN47+FN50+FN53+FN62+FN68+FN72+FN76+FN80+FN83</f>
        <v>5977.53009745</v>
      </c>
      <c r="FP11" s="81" t="s">
        <v>114</v>
      </c>
      <c r="FQ11" s="75" t="s">
        <v>115</v>
      </c>
      <c r="FR11" s="76"/>
      <c r="FS11" s="80"/>
      <c r="FT11" s="80"/>
      <c r="FU11" s="80"/>
      <c r="FV11" s="80">
        <f>FV12+FV37+FV47+FV50+FV53+FV62+FV68+FV72+FV76+FV83</f>
        <v>107288.4613998</v>
      </c>
      <c r="FW11" s="80">
        <f>SUM(I11,S11,AC11,AM11,AW11,BG11,BQ11,CA11,CK11,CU11,DE11,DO11,DY11,EI11,ES11,FC11,FM11)</f>
        <v>1911.81637</v>
      </c>
      <c r="FX11" s="80">
        <f>SUM(J11,T11,AD11,AN11,AX11,BH11,BR11,CB11,CL11,CV11,DF11,DP11,DZ11,EJ11,ET11,FD11,FN11)</f>
        <v>104459.0692298</v>
      </c>
      <c r="FY11" s="118"/>
    </row>
    <row r="12" spans="1:256" s="62" customFormat="1" ht="15">
      <c r="A12" s="83"/>
      <c r="B12" s="84">
        <v>1</v>
      </c>
      <c r="C12" s="85" t="s">
        <v>50</v>
      </c>
      <c r="D12" s="86"/>
      <c r="E12" s="87">
        <v>37</v>
      </c>
      <c r="F12" s="87">
        <v>37</v>
      </c>
      <c r="G12" s="87"/>
      <c r="H12" s="87">
        <f>SUM(H13,H14,H15,H16,H17,H20,H23,H24,H27,H30,H33,H36)</f>
        <v>7756.501200000001</v>
      </c>
      <c r="I12" s="87">
        <f>SUM(I13,I14,I15,I16,I17,I20,I23,I24,I27,I30,I33,I36)</f>
        <v>119.5</v>
      </c>
      <c r="J12" s="87">
        <f>SUM(J13,J14,J15,J16,J17,J20,J23,J24,J27,J30,J33,J36)</f>
        <v>7637.001200000001</v>
      </c>
      <c r="K12" s="83"/>
      <c r="L12" s="84">
        <v>1</v>
      </c>
      <c r="M12" s="85" t="s">
        <v>50</v>
      </c>
      <c r="N12" s="86"/>
      <c r="O12" s="87">
        <v>37</v>
      </c>
      <c r="P12" s="87">
        <v>37</v>
      </c>
      <c r="Q12" s="87"/>
      <c r="R12" s="87">
        <f>SUM(R13,R14,R15,R16,R17,R20,R23,R24,R27,R30,R33,R36)</f>
        <v>7204.354224000001</v>
      </c>
      <c r="S12" s="87">
        <f>SUM(S13,S14,S15,S16,S17,S20,S23,S24,S27,S30,S33,S36)</f>
        <v>119.5</v>
      </c>
      <c r="T12" s="87">
        <f>SUM(T13,T14,T15,T16,T17,T20,T23,T24,T27,T30,T33,T36)</f>
        <v>7084.854224000001</v>
      </c>
      <c r="U12" s="83"/>
      <c r="V12" s="84">
        <v>1</v>
      </c>
      <c r="W12" s="85" t="s">
        <v>50</v>
      </c>
      <c r="X12" s="86"/>
      <c r="Y12" s="87">
        <v>21</v>
      </c>
      <c r="Z12" s="87">
        <v>21</v>
      </c>
      <c r="AA12" s="87"/>
      <c r="AB12" s="87">
        <f>SUM(AB13,AB14,AB15,AB16,AB17,AB20,AB23,AB24,AB27,AB30,AB33,AB36)</f>
        <v>4613.230264000002</v>
      </c>
      <c r="AC12" s="87">
        <f>SUM(AC13,AC14,AC15,AC16,AC17,AC20,AC23,AC24,AC27,AC30,AC33,AC36)</f>
        <v>58.400000000000006</v>
      </c>
      <c r="AD12" s="87">
        <f>SUM(AD13,AD14,AD15,AD16,AD17,AD20,AD23,AD24,AD27,AD30,AD33,AD36)</f>
        <v>4554.830264</v>
      </c>
      <c r="AE12" s="83"/>
      <c r="AF12" s="84">
        <v>1</v>
      </c>
      <c r="AG12" s="85" t="s">
        <v>50</v>
      </c>
      <c r="AH12" s="86"/>
      <c r="AI12" s="87">
        <v>21</v>
      </c>
      <c r="AJ12" s="87">
        <v>21</v>
      </c>
      <c r="AK12" s="87"/>
      <c r="AL12" s="87">
        <f>SUM(AL13,AL14,AL15,AL16,AL17,AL20,AL23,AL24,AL27,AL30,AL33,AL36)</f>
        <v>4311.758400000001</v>
      </c>
      <c r="AM12" s="87">
        <f>SUM(AM13,AM14,AM15,AM16,AM17,AM20,AM23,AM24,AM27,AM30,AM33,AM36)</f>
        <v>58.400000000000006</v>
      </c>
      <c r="AN12" s="87">
        <f>SUM(AN13,AN14,AN15,AN16,AN17,AN20,AN23,AN24,AN27,AN30,AN33,AN36)</f>
        <v>4253.358400000001</v>
      </c>
      <c r="AO12" s="83"/>
      <c r="AP12" s="84">
        <v>1</v>
      </c>
      <c r="AQ12" s="85" t="s">
        <v>50</v>
      </c>
      <c r="AR12" s="86"/>
      <c r="AS12" s="87">
        <v>21</v>
      </c>
      <c r="AT12" s="87">
        <v>21</v>
      </c>
      <c r="AU12" s="87"/>
      <c r="AV12" s="87">
        <f>SUM(AV13,AV14,AV15,AV16,AV17,AV20,AV23,AV24,AV27,AV30,AV33,AV36)</f>
        <v>4966.71576</v>
      </c>
      <c r="AW12" s="87">
        <f>SUM(AW13,AW14,AW15,AW16,AW17,AW20,AW23,AW24,AW27,AW30,AW33,AW36)</f>
        <v>58.400000000000006</v>
      </c>
      <c r="AX12" s="87">
        <f>SUM(AX13,AX14,AX15,AX16,AX17,AX20,AX23,AX24,AX27,AX30,AX33,AX36)</f>
        <v>4908.3157599999995</v>
      </c>
      <c r="AY12" s="83"/>
      <c r="AZ12" s="84">
        <v>1</v>
      </c>
      <c r="BA12" s="85" t="s">
        <v>50</v>
      </c>
      <c r="BB12" s="86"/>
      <c r="BC12" s="87">
        <v>23</v>
      </c>
      <c r="BD12" s="87">
        <v>22</v>
      </c>
      <c r="BE12" s="87"/>
      <c r="BF12" s="87">
        <f>SUM(BF13,BF14,BF15,BF16,BF17,BF20,BF23,BF24,BF27,BF30,BF33,BF36)</f>
        <v>6190.17476</v>
      </c>
      <c r="BG12" s="87">
        <f>SUM(BG13,BG14,BG15,BG16,BG17,BG20,BG23,BG24,BG27,BG30,BG33,BG36)</f>
        <v>77.5</v>
      </c>
      <c r="BH12" s="87">
        <f>SUM(BH13,BH14,BH15,BH16,BH17,BH20,BH23,BH24,BH27,BH30,BH33,BH36)</f>
        <v>6112.67476</v>
      </c>
      <c r="BI12" s="83"/>
      <c r="BJ12" s="84">
        <v>1</v>
      </c>
      <c r="BK12" s="85" t="s">
        <v>50</v>
      </c>
      <c r="BL12" s="86"/>
      <c r="BM12" s="87">
        <v>21</v>
      </c>
      <c r="BN12" s="87">
        <v>21</v>
      </c>
      <c r="BO12" s="87"/>
      <c r="BP12" s="87">
        <f>SUM(BP13,BP14,BP15,BP16,BP17,BP20,BP23,BP24,BP27,BP30,BP33,BP36)</f>
        <v>4517.99408</v>
      </c>
      <c r="BQ12" s="87">
        <f>SUM(BQ13,BQ14,BQ15,BQ16,BQ17,BQ20,BQ23,BQ24,BQ27,BQ30,BQ33,BQ36)</f>
        <v>58.400000000000006</v>
      </c>
      <c r="BR12" s="87">
        <f>SUM(BR13,BR14,BR15,BR16,BR17,BR20,BR23,BR24,BR27,BR30,BR33,BR36)</f>
        <v>4459.594080000001</v>
      </c>
      <c r="BS12" s="83"/>
      <c r="BT12" s="84">
        <v>1</v>
      </c>
      <c r="BU12" s="85" t="s">
        <v>50</v>
      </c>
      <c r="BV12" s="86"/>
      <c r="BW12" s="87">
        <v>21</v>
      </c>
      <c r="BX12" s="87">
        <v>21</v>
      </c>
      <c r="BY12" s="87"/>
      <c r="BZ12" s="87">
        <f>SUM(BZ13,BZ14,BZ15,BZ16,BZ17,BZ20,BZ23,BZ24,BZ27,BZ30,BZ33,BZ36)</f>
        <v>4285.309200000001</v>
      </c>
      <c r="CA12" s="87">
        <f>SUM(CA13,CA14,CA15,CA16,CA17,CA20,CA23,CA24,CA27,CA30,CA33,CA36)</f>
        <v>58.400000000000006</v>
      </c>
      <c r="CB12" s="87">
        <f>SUM(CB13,CB14,CB15,CB16,CB17,CB20,CB23,CB24,CB27,CB30,CB33,CB36)</f>
        <v>4226.9092</v>
      </c>
      <c r="CC12" s="83"/>
      <c r="CD12" s="84">
        <v>1</v>
      </c>
      <c r="CE12" s="85" t="s">
        <v>50</v>
      </c>
      <c r="CF12" s="86"/>
      <c r="CG12" s="87">
        <v>21</v>
      </c>
      <c r="CH12" s="87">
        <v>21</v>
      </c>
      <c r="CI12" s="87"/>
      <c r="CJ12" s="87">
        <f>SUM(CJ13,CJ14,CJ15,CJ16,CJ17,CJ20,CJ23,CJ24,CJ27,CJ30,CJ33,CJ36)</f>
        <v>5373.528520000001</v>
      </c>
      <c r="CK12" s="87">
        <f>SUM(CK13,CK14,CK15,CK16,CK17,CK20,CK23,CK24,CK27,CK30,CK33,CK36)</f>
        <v>58.400000000000006</v>
      </c>
      <c r="CL12" s="87">
        <f>SUM(CL13,CL14,CL15,CL16,CL17,CL20,CL23,CL24,CL27,CL30,CL33,CL36)</f>
        <v>5315.12852</v>
      </c>
      <c r="CM12" s="83"/>
      <c r="CN12" s="84">
        <v>1</v>
      </c>
      <c r="CO12" s="85" t="s">
        <v>50</v>
      </c>
      <c r="CP12" s="86"/>
      <c r="CQ12" s="87">
        <v>21</v>
      </c>
      <c r="CR12" s="87">
        <v>21</v>
      </c>
      <c r="CS12" s="87"/>
      <c r="CT12" s="87">
        <f>SUM(CT13,CT14,CT15,CT16,CT17,CT20,CT23,CT24,CT27,CT30,CT33,CT36)</f>
        <v>4429.55076</v>
      </c>
      <c r="CU12" s="87">
        <f>SUM(CU13,CU14,CU15,CU16,CU17,CU20,CU23,CU24,CU27,CU30,CU33,CU36)</f>
        <v>58.400000000000006</v>
      </c>
      <c r="CV12" s="87">
        <f>SUM(CV13,CV14,CV15,CV16,CV17,CV20,CV23,CV24,CV27,CV30,CV33,CV36)</f>
        <v>4371.15076</v>
      </c>
      <c r="CW12" s="83"/>
      <c r="CX12" s="84">
        <v>1</v>
      </c>
      <c r="CY12" s="85" t="s">
        <v>50</v>
      </c>
      <c r="CZ12" s="86"/>
      <c r="DA12" s="87">
        <v>21</v>
      </c>
      <c r="DB12" s="87">
        <v>21</v>
      </c>
      <c r="DC12" s="87"/>
      <c r="DD12" s="87">
        <f>SUM(DD13,DD14,DD15,DD16,DD17,DD20,DD23,DD24,DD27,DD30,DD33,DD36)</f>
        <v>4506.135720000001</v>
      </c>
      <c r="DE12" s="87">
        <f>SUM(DE13,DE14,DE15,DE16,DE17,DE20,DE23,DE24,DE27,DE30,DE33,DE36)</f>
        <v>58.400000000000006</v>
      </c>
      <c r="DF12" s="87">
        <f>SUM(DF13,DF14,DF15,DF16,DF17,DF20,DF23,DF24,DF27,DF30,DF33,DF36)</f>
        <v>4447.73572</v>
      </c>
      <c r="DG12" s="83"/>
      <c r="DH12" s="84">
        <v>1</v>
      </c>
      <c r="DI12" s="85" t="s">
        <v>50</v>
      </c>
      <c r="DJ12" s="86"/>
      <c r="DK12" s="87">
        <v>21</v>
      </c>
      <c r="DL12" s="87">
        <v>21</v>
      </c>
      <c r="DM12" s="87"/>
      <c r="DN12" s="87">
        <f>SUM(DN13,DN14,DN15,DN16,DN17,DN20,DN23,DN24,DN27,DN30,DN33,DN36)</f>
        <v>4308.22896</v>
      </c>
      <c r="DO12" s="87">
        <f>SUM(DO13,DO14,DO15,DO16,DO17,DO20,DO23,DO24,DO27,DO30,DO33,DO36)</f>
        <v>58.400000000000006</v>
      </c>
      <c r="DP12" s="87">
        <f>SUM(DP13,DP14,DP15,DP16,DP17,DP20,DP23,DP24,DP27,DP30,DP33,DP36)</f>
        <v>4249.82896</v>
      </c>
      <c r="DQ12" s="83"/>
      <c r="DR12" s="84">
        <v>1</v>
      </c>
      <c r="DS12" s="85" t="s">
        <v>50</v>
      </c>
      <c r="DT12" s="86"/>
      <c r="DU12" s="87">
        <v>21</v>
      </c>
      <c r="DV12" s="87">
        <v>21</v>
      </c>
      <c r="DW12" s="87"/>
      <c r="DX12" s="87">
        <f>SUM(DX13,DX14,DX15,DX16,DX17,DX20,DX23,DX24,DX27,DX30,DX33,DX36)</f>
        <v>4471.107648000001</v>
      </c>
      <c r="DY12" s="87">
        <f>SUM(DY13,DY14,DY15,DY16,DY17,DY20,DY23,DY24,DY27,DY30,DY33,DY36)</f>
        <v>58.400000000000006</v>
      </c>
      <c r="DZ12" s="87">
        <f>SUM(DZ13,DZ14,DZ15,DZ16,DZ17,DZ20,DZ23,DZ24,DZ27,DZ30,DZ33,DZ36)</f>
        <v>4412.707648</v>
      </c>
      <c r="EA12" s="83"/>
      <c r="EB12" s="84">
        <v>1</v>
      </c>
      <c r="EC12" s="85" t="s">
        <v>50</v>
      </c>
      <c r="ED12" s="86"/>
      <c r="EE12" s="87">
        <v>21</v>
      </c>
      <c r="EF12" s="87">
        <v>21</v>
      </c>
      <c r="EG12" s="87"/>
      <c r="EH12" s="87">
        <f>SUM(EH13,EH14,EH15,EH16,EH17,EH20,EH23,EH24,EH27,EH30,EH33,EH36)</f>
        <v>4563.93648</v>
      </c>
      <c r="EI12" s="87">
        <f>SUM(EI13,EI14,EI15,EI16,EI17,EI20,EI23,EI24,EI27,EI30,EI33,EI36)</f>
        <v>58.400000000000006</v>
      </c>
      <c r="EJ12" s="87">
        <f>SUM(EJ13,EJ14,EJ15,EJ16,EJ17,EJ20,EJ23,EJ24,EJ27,EJ30,EJ33,EJ36)</f>
        <v>4505.53648</v>
      </c>
      <c r="EK12" s="83"/>
      <c r="EL12" s="84">
        <v>1</v>
      </c>
      <c r="EM12" s="85" t="s">
        <v>50</v>
      </c>
      <c r="EN12" s="86"/>
      <c r="EO12" s="87">
        <v>21</v>
      </c>
      <c r="EP12" s="87">
        <v>21</v>
      </c>
      <c r="EQ12" s="87"/>
      <c r="ER12" s="87">
        <f>SUM(ER13,ER14,ER15,ER16,ER17,ER20,ER23,ER24,ER27,ER30,ER33,ER36)</f>
        <v>4634.67246</v>
      </c>
      <c r="ES12" s="87">
        <f>SUM(ES13,ES14,ES15,ES16,ES17,ES20,ES23,ES24,ES27,ES30,ES33,ES36)</f>
        <v>58.400000000000006</v>
      </c>
      <c r="ET12" s="87">
        <f>SUM(ET13,ET14,ET15,ET16,ET17,ET20,ET23,ET24,ET27,ET30,ET33,ET36)</f>
        <v>4576.27246</v>
      </c>
      <c r="EU12" s="83"/>
      <c r="EV12" s="84">
        <v>1</v>
      </c>
      <c r="EW12" s="85" t="s">
        <v>50</v>
      </c>
      <c r="EX12" s="86"/>
      <c r="EY12" s="87">
        <v>21</v>
      </c>
      <c r="EZ12" s="87">
        <v>21</v>
      </c>
      <c r="FA12" s="87"/>
      <c r="FB12" s="87">
        <f>SUM(FB13,FB14,FB15,FB16,FB17,FB20,FB23,FB24,FB27,FB30,FB33,FB36)</f>
        <v>3854.608224000001</v>
      </c>
      <c r="FC12" s="87">
        <f>SUM(FC13,FC14,FC15,FC16,FC17,FC20,FC23,FC24,FC27,FC30,FC33,FC36)</f>
        <v>58.400000000000006</v>
      </c>
      <c r="FD12" s="87">
        <f>SUM(FD13,FD14,FD15,FD16,FD17,FD20,FD23,FD24,FD27,FD30,FD33,FD36)</f>
        <v>3796.2082240000004</v>
      </c>
      <c r="FE12" s="83"/>
      <c r="FF12" s="84">
        <v>1</v>
      </c>
      <c r="FG12" s="85" t="s">
        <v>50</v>
      </c>
      <c r="FH12" s="86"/>
      <c r="FI12" s="87">
        <v>21</v>
      </c>
      <c r="FJ12" s="87">
        <v>21</v>
      </c>
      <c r="FK12" s="87"/>
      <c r="FL12" s="87">
        <f>SUM(FL13,FL14,FL15,FL16,FL17,FL20,FL23,FL24,FL27,FL30,FL33,FL36)</f>
        <v>5036.7170399999995</v>
      </c>
      <c r="FM12" s="87">
        <f>SUM(FM13,FM14,FM15,FM16,FM17,FM20,FM23,FM24,FM27,FM30,FM33,FM36)</f>
        <v>58.400000000000006</v>
      </c>
      <c r="FN12" s="87">
        <f>SUM(FN13,FN14,FN15,FN16,FN17,FN20,FN23,FN24,FN27,FN30,FN33,FN36)</f>
        <v>4978.317039999999</v>
      </c>
      <c r="FO12" s="83"/>
      <c r="FP12" s="84">
        <v>1</v>
      </c>
      <c r="FQ12" s="85" t="s">
        <v>50</v>
      </c>
      <c r="FR12" s="86"/>
      <c r="FS12" s="87">
        <f aca="true" t="shared" si="1" ref="FS12:FU13">SUM(E12,O12,Y12,AI12,AS12,BC12,BM12,BW12,CG12,CQ12,DA12,DK12,DU12,EE12,EO12,EY12,FI12)</f>
        <v>391</v>
      </c>
      <c r="FT12" s="87">
        <f t="shared" si="1"/>
        <v>390</v>
      </c>
      <c r="FU12" s="87">
        <f t="shared" si="1"/>
        <v>0</v>
      </c>
      <c r="FV12" s="87">
        <f>SUM(FV13,FV14,FV15,FV16,FV17,FV20,FV23,FV24,FV27,FV30,FV33,FV36)</f>
        <v>86308.5237</v>
      </c>
      <c r="FW12" s="87">
        <f>SUM(FW13,FW14,FW15,FW16,FW17,FW20,FW23,FW24,FW27,FW30,FW33,FW36)</f>
        <v>1134.0999999999997</v>
      </c>
      <c r="FX12" s="87">
        <f>SUM(FX13,FX14,FX15,FX16,FX17,FX20,FX23,FX24,FX27,FX30,FX33,FX36)</f>
        <v>84280.4237</v>
      </c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  <c r="IR12" s="83"/>
      <c r="IS12" s="83"/>
      <c r="IT12" s="83"/>
      <c r="IU12" s="83"/>
      <c r="IV12" s="83"/>
    </row>
    <row r="13" spans="2:180" ht="30.75">
      <c r="B13" s="88" t="s">
        <v>116</v>
      </c>
      <c r="C13" s="89" t="s">
        <v>117</v>
      </c>
      <c r="D13" s="90"/>
      <c r="E13" s="91"/>
      <c r="F13" s="91"/>
      <c r="G13" s="91">
        <v>146.43</v>
      </c>
      <c r="H13" s="91">
        <f>G13*1.8*12</f>
        <v>3162.888</v>
      </c>
      <c r="I13" s="113"/>
      <c r="J13" s="113">
        <f>H13-I13</f>
        <v>3162.888</v>
      </c>
      <c r="L13" s="88" t="s">
        <v>116</v>
      </c>
      <c r="M13" s="89" t="s">
        <v>117</v>
      </c>
      <c r="N13" s="90"/>
      <c r="O13" s="91"/>
      <c r="P13" s="91"/>
      <c r="Q13" s="91">
        <v>136.14800000000002</v>
      </c>
      <c r="R13" s="91">
        <f>Q13*1.8*12</f>
        <v>2940.7968000000005</v>
      </c>
      <c r="S13" s="113"/>
      <c r="T13" s="113">
        <f>R13-S13</f>
        <v>2940.7968000000005</v>
      </c>
      <c r="V13" s="88" t="s">
        <v>116</v>
      </c>
      <c r="W13" s="89" t="s">
        <v>117</v>
      </c>
      <c r="X13" s="90"/>
      <c r="Y13" s="91"/>
      <c r="Z13" s="91"/>
      <c r="AA13" s="91">
        <v>86.24800000000002</v>
      </c>
      <c r="AB13" s="91">
        <f>AA13*1.8*12-150</f>
        <v>1712.9568000000006</v>
      </c>
      <c r="AC13" s="113"/>
      <c r="AD13" s="113">
        <f>AB13-AC13</f>
        <v>1712.9568000000006</v>
      </c>
      <c r="AF13" s="88" t="s">
        <v>116</v>
      </c>
      <c r="AG13" s="89" t="s">
        <v>117</v>
      </c>
      <c r="AH13" s="90"/>
      <c r="AI13" s="91"/>
      <c r="AJ13" s="91"/>
      <c r="AK13" s="91">
        <v>89.69000000000001</v>
      </c>
      <c r="AL13" s="91">
        <f>AK13*1.8*12</f>
        <v>1937.3040000000005</v>
      </c>
      <c r="AM13" s="113"/>
      <c r="AN13" s="113">
        <f>AL13-AM13</f>
        <v>1937.3040000000005</v>
      </c>
      <c r="AP13" s="88" t="s">
        <v>116</v>
      </c>
      <c r="AQ13" s="89" t="s">
        <v>117</v>
      </c>
      <c r="AR13" s="90"/>
      <c r="AS13" s="91"/>
      <c r="AT13" s="91"/>
      <c r="AU13" s="91">
        <v>90.2</v>
      </c>
      <c r="AV13" s="91">
        <f>AU13*1.8*12</f>
        <v>1948.3200000000002</v>
      </c>
      <c r="AW13" s="113"/>
      <c r="AX13" s="113">
        <f>AV13-AW13</f>
        <v>1948.3200000000002</v>
      </c>
      <c r="AZ13" s="88" t="s">
        <v>116</v>
      </c>
      <c r="BA13" s="89" t="s">
        <v>117</v>
      </c>
      <c r="BB13" s="90"/>
      <c r="BC13" s="91"/>
      <c r="BD13" s="91"/>
      <c r="BE13" s="91">
        <v>104.775</v>
      </c>
      <c r="BF13" s="91">
        <f>BE13*1.8*12-300</f>
        <v>1963.1400000000003</v>
      </c>
      <c r="BG13" s="113"/>
      <c r="BH13" s="113">
        <f>BF13-BG13</f>
        <v>1963.1400000000003</v>
      </c>
      <c r="BJ13" s="88" t="s">
        <v>116</v>
      </c>
      <c r="BK13" s="89" t="s">
        <v>117</v>
      </c>
      <c r="BL13" s="90"/>
      <c r="BM13" s="91"/>
      <c r="BN13" s="91"/>
      <c r="BO13" s="91">
        <v>79.17500000000001</v>
      </c>
      <c r="BP13" s="91">
        <f>BO13*1.8*12-94</f>
        <v>1616.1800000000003</v>
      </c>
      <c r="BQ13" s="113"/>
      <c r="BR13" s="113">
        <f>BP13-BQ13</f>
        <v>1616.1800000000003</v>
      </c>
      <c r="BT13" s="88" t="s">
        <v>116</v>
      </c>
      <c r="BU13" s="89" t="s">
        <v>117</v>
      </c>
      <c r="BV13" s="90"/>
      <c r="BW13" s="91"/>
      <c r="BX13" s="91"/>
      <c r="BY13" s="91">
        <f>37.82+2.25+8.29+31.15+7.79+0.1</f>
        <v>87.39999999999999</v>
      </c>
      <c r="BZ13" s="91">
        <f>BY13*1.8*12</f>
        <v>1887.84</v>
      </c>
      <c r="CA13" s="113"/>
      <c r="CB13" s="113">
        <f>BZ13-CA13</f>
        <v>1887.84</v>
      </c>
      <c r="CD13" s="88" t="s">
        <v>116</v>
      </c>
      <c r="CE13" s="89" t="s">
        <v>117</v>
      </c>
      <c r="CF13" s="90"/>
      <c r="CG13" s="91"/>
      <c r="CH13" s="91"/>
      <c r="CI13" s="91">
        <v>98.57</v>
      </c>
      <c r="CJ13" s="91">
        <f>CI13*1.8*12-150</f>
        <v>1979.112</v>
      </c>
      <c r="CK13" s="113"/>
      <c r="CL13" s="113">
        <f>CJ13-CK13</f>
        <v>1979.112</v>
      </c>
      <c r="CN13" s="88" t="s">
        <v>116</v>
      </c>
      <c r="CO13" s="89" t="s">
        <v>117</v>
      </c>
      <c r="CP13" s="90"/>
      <c r="CQ13" s="91"/>
      <c r="CR13" s="91"/>
      <c r="CS13" s="91">
        <v>90.6975</v>
      </c>
      <c r="CT13" s="91">
        <f>CS13*1.8*12</f>
        <v>1959.0660000000003</v>
      </c>
      <c r="CU13" s="113"/>
      <c r="CV13" s="113">
        <f>CT13-CU13</f>
        <v>1959.0660000000003</v>
      </c>
      <c r="CX13" s="88" t="s">
        <v>116</v>
      </c>
      <c r="CY13" s="89" t="s">
        <v>117</v>
      </c>
      <c r="CZ13" s="90"/>
      <c r="DA13" s="91"/>
      <c r="DB13" s="91"/>
      <c r="DC13" s="91">
        <v>85.7125</v>
      </c>
      <c r="DD13" s="91">
        <f>DC13*1.8*12</f>
        <v>1851.3900000000003</v>
      </c>
      <c r="DE13" s="113"/>
      <c r="DF13" s="113">
        <f>DD13-DE13</f>
        <v>1851.3900000000003</v>
      </c>
      <c r="DH13" s="88" t="s">
        <v>116</v>
      </c>
      <c r="DI13" s="89" t="s">
        <v>117</v>
      </c>
      <c r="DJ13" s="90"/>
      <c r="DK13" s="91"/>
      <c r="DL13" s="91"/>
      <c r="DM13" s="91">
        <v>86.23500000000001</v>
      </c>
      <c r="DN13" s="91">
        <f>DM13*1.8*12</f>
        <v>1862.6760000000004</v>
      </c>
      <c r="DO13" s="113"/>
      <c r="DP13" s="113">
        <f>DN13-DO13</f>
        <v>1862.6760000000004</v>
      </c>
      <c r="DR13" s="88" t="s">
        <v>116</v>
      </c>
      <c r="DS13" s="89" t="s">
        <v>117</v>
      </c>
      <c r="DT13" s="90"/>
      <c r="DU13" s="91"/>
      <c r="DV13" s="91"/>
      <c r="DW13" s="91">
        <v>86.711</v>
      </c>
      <c r="DX13" s="91">
        <f>DW13*1.8*12</f>
        <v>1872.9576000000002</v>
      </c>
      <c r="DY13" s="113"/>
      <c r="DZ13" s="113">
        <f>DX13-DY13</f>
        <v>1872.9576000000002</v>
      </c>
      <c r="EB13" s="88" t="s">
        <v>116</v>
      </c>
      <c r="EC13" s="89" t="s">
        <v>117</v>
      </c>
      <c r="ED13" s="90"/>
      <c r="EE13" s="91"/>
      <c r="EF13" s="91"/>
      <c r="EG13" s="91">
        <v>92.975</v>
      </c>
      <c r="EH13" s="91">
        <f>EG13*1.8*12-200</f>
        <v>1808.2599999999998</v>
      </c>
      <c r="EI13" s="113"/>
      <c r="EJ13" s="113">
        <f>EH13-EI13</f>
        <v>1808.2599999999998</v>
      </c>
      <c r="EL13" s="88" t="s">
        <v>116</v>
      </c>
      <c r="EM13" s="89" t="s">
        <v>117</v>
      </c>
      <c r="EN13" s="90"/>
      <c r="EO13" s="91"/>
      <c r="EP13" s="91"/>
      <c r="EQ13" s="91">
        <v>88.25625</v>
      </c>
      <c r="ER13" s="91">
        <f>EQ13*1.8*12</f>
        <v>1906.3349999999998</v>
      </c>
      <c r="ES13" s="113"/>
      <c r="ET13" s="113">
        <f>ER13-ES13</f>
        <v>1906.3349999999998</v>
      </c>
      <c r="EV13" s="88" t="s">
        <v>116</v>
      </c>
      <c r="EW13" s="89" t="s">
        <v>117</v>
      </c>
      <c r="EX13" s="90"/>
      <c r="EY13" s="91"/>
      <c r="EZ13" s="91"/>
      <c r="FA13" s="91">
        <v>83.71800000000002</v>
      </c>
      <c r="FB13" s="91">
        <f>FA13*1.8*12</f>
        <v>1808.3088000000007</v>
      </c>
      <c r="FC13" s="113"/>
      <c r="FD13" s="113">
        <f>FB13-FC13</f>
        <v>1808.3088000000007</v>
      </c>
      <c r="FF13" s="88" t="s">
        <v>116</v>
      </c>
      <c r="FG13" s="89" t="s">
        <v>117</v>
      </c>
      <c r="FH13" s="90"/>
      <c r="FI13" s="91"/>
      <c r="FJ13" s="91"/>
      <c r="FK13" s="91">
        <v>99.64999999999998</v>
      </c>
      <c r="FL13" s="91">
        <f>FK13*1.8*12</f>
        <v>2152.4399999999996</v>
      </c>
      <c r="FM13" s="113"/>
      <c r="FN13" s="113">
        <f>FL13-FM13</f>
        <v>2152.4399999999996</v>
      </c>
      <c r="FP13" s="88" t="s">
        <v>116</v>
      </c>
      <c r="FQ13" s="89" t="s">
        <v>118</v>
      </c>
      <c r="FR13" s="90"/>
      <c r="FS13" s="91">
        <f t="shared" si="1"/>
        <v>0</v>
      </c>
      <c r="FT13" s="91">
        <f t="shared" si="1"/>
        <v>0</v>
      </c>
      <c r="FU13" s="91">
        <f t="shared" si="1"/>
        <v>1632.59125</v>
      </c>
      <c r="FV13" s="91">
        <f>FU13*1.8*12</f>
        <v>35263.971</v>
      </c>
      <c r="FW13" s="113">
        <f>SUM(I13,S13,AC13,AM13,AW13,BG13,BQ13,CA13,CK13,CU13,DE13,DO13,DY13,EI13,ES13,FC13,FM13)</f>
        <v>0</v>
      </c>
      <c r="FX13" s="113">
        <f>SUM(J13,T13,AD13,AN13,AX13,BH13,BR13,CB13,CL13,CV13,DF13,DP13,DZ13,EJ13,ET13,FD13,FN13)</f>
        <v>34369.971000000005</v>
      </c>
    </row>
    <row r="14" spans="2:180" ht="15">
      <c r="B14" s="88" t="s">
        <v>119</v>
      </c>
      <c r="C14" s="89" t="s">
        <v>120</v>
      </c>
      <c r="D14" s="90"/>
      <c r="E14" s="91"/>
      <c r="F14" s="91"/>
      <c r="G14" s="91">
        <v>116.82</v>
      </c>
      <c r="H14" s="91">
        <f>G14*1.8*22.5%*12</f>
        <v>567.7452</v>
      </c>
      <c r="I14" s="113"/>
      <c r="J14" s="113">
        <f>H14-I14</f>
        <v>567.7452</v>
      </c>
      <c r="L14" s="88" t="s">
        <v>119</v>
      </c>
      <c r="M14" s="89" t="s">
        <v>120</v>
      </c>
      <c r="N14" s="90"/>
      <c r="O14" s="91"/>
      <c r="P14" s="91"/>
      <c r="Q14" s="91">
        <v>108.40639999999999</v>
      </c>
      <c r="R14" s="91">
        <f>Q14*1.8*22.5%*12</f>
        <v>526.855104</v>
      </c>
      <c r="S14" s="113"/>
      <c r="T14" s="113">
        <f>R14-S14</f>
        <v>526.855104</v>
      </c>
      <c r="V14" s="88" t="s">
        <v>119</v>
      </c>
      <c r="W14" s="89" t="s">
        <v>120</v>
      </c>
      <c r="X14" s="90"/>
      <c r="Y14" s="91"/>
      <c r="Z14" s="91"/>
      <c r="AA14" s="91">
        <v>72.3984</v>
      </c>
      <c r="AB14" s="91">
        <f>AA14*1.8*22.5%*12-50</f>
        <v>301.856224</v>
      </c>
      <c r="AC14" s="113"/>
      <c r="AD14" s="113">
        <f>AB14-AC14</f>
        <v>301.856224</v>
      </c>
      <c r="AF14" s="88" t="s">
        <v>119</v>
      </c>
      <c r="AG14" s="89" t="s">
        <v>120</v>
      </c>
      <c r="AH14" s="90"/>
      <c r="AI14" s="91"/>
      <c r="AJ14" s="91"/>
      <c r="AK14" s="91">
        <v>71.24000000000001</v>
      </c>
      <c r="AL14" s="91">
        <f>AK14*1.8*22.5%*12</f>
        <v>346.22640000000007</v>
      </c>
      <c r="AM14" s="113"/>
      <c r="AN14" s="113">
        <f>AL14-AM14</f>
        <v>346.22640000000007</v>
      </c>
      <c r="AP14" s="88" t="s">
        <v>119</v>
      </c>
      <c r="AQ14" s="89" t="s">
        <v>120</v>
      </c>
      <c r="AR14" s="90"/>
      <c r="AS14" s="91"/>
      <c r="AT14" s="91"/>
      <c r="AU14" s="91">
        <v>72.16</v>
      </c>
      <c r="AV14" s="91">
        <f>AU14*1.8*22.5%*12</f>
        <v>350.6976</v>
      </c>
      <c r="AW14" s="113"/>
      <c r="AX14" s="113">
        <f>AV14-AW14</f>
        <v>350.6976</v>
      </c>
      <c r="AZ14" s="88" t="s">
        <v>119</v>
      </c>
      <c r="BA14" s="89" t="s">
        <v>120</v>
      </c>
      <c r="BB14" s="90"/>
      <c r="BC14" s="91"/>
      <c r="BD14" s="91"/>
      <c r="BE14" s="91">
        <v>83.42</v>
      </c>
      <c r="BF14" s="91">
        <f>BE14*1.8*22.5%*12-100</f>
        <v>305.4212</v>
      </c>
      <c r="BG14" s="113"/>
      <c r="BH14" s="113">
        <f>BF14-BG14</f>
        <v>305.4212</v>
      </c>
      <c r="BJ14" s="88" t="s">
        <v>119</v>
      </c>
      <c r="BK14" s="89" t="s">
        <v>120</v>
      </c>
      <c r="BL14" s="90"/>
      <c r="BM14" s="91"/>
      <c r="BN14" s="91"/>
      <c r="BO14" s="91">
        <v>63.260000000000005</v>
      </c>
      <c r="BP14" s="91">
        <f>BO14*1.8*22.5%*12</f>
        <v>307.44360000000006</v>
      </c>
      <c r="BQ14" s="113"/>
      <c r="BR14" s="113">
        <f>BP14-BQ14</f>
        <v>307.44360000000006</v>
      </c>
      <c r="BT14" s="88" t="s">
        <v>119</v>
      </c>
      <c r="BU14" s="89" t="s">
        <v>120</v>
      </c>
      <c r="BV14" s="90"/>
      <c r="BW14" s="91"/>
      <c r="BX14" s="91"/>
      <c r="BY14" s="91">
        <f>31.15+37.82+2.25</f>
        <v>71.22</v>
      </c>
      <c r="BZ14" s="91">
        <f>BY14*1.8*22.5%*12</f>
        <v>346.1292</v>
      </c>
      <c r="CA14" s="113"/>
      <c r="CB14" s="113">
        <f>BZ14-CA14</f>
        <v>346.1292</v>
      </c>
      <c r="CD14" s="88" t="s">
        <v>119</v>
      </c>
      <c r="CE14" s="89" t="s">
        <v>120</v>
      </c>
      <c r="CF14" s="90"/>
      <c r="CG14" s="91"/>
      <c r="CH14" s="91"/>
      <c r="CI14" s="91">
        <v>77.67999999999999</v>
      </c>
      <c r="CJ14" s="91">
        <f>CI14*1.8*22.5%*12-140</f>
        <v>237.52479999999997</v>
      </c>
      <c r="CK14" s="113"/>
      <c r="CL14" s="113">
        <f>CJ14-CK14</f>
        <v>237.52479999999997</v>
      </c>
      <c r="CN14" s="88" t="s">
        <v>119</v>
      </c>
      <c r="CO14" s="89" t="s">
        <v>120</v>
      </c>
      <c r="CP14" s="90"/>
      <c r="CQ14" s="91"/>
      <c r="CR14" s="91"/>
      <c r="CS14" s="91">
        <v>71.71000000000001</v>
      </c>
      <c r="CT14" s="91">
        <f>CS14*1.8*22.5%*12</f>
        <v>348.5106000000001</v>
      </c>
      <c r="CU14" s="113"/>
      <c r="CV14" s="113">
        <f>CT14-CU14</f>
        <v>348.5106000000001</v>
      </c>
      <c r="CX14" s="88" t="s">
        <v>119</v>
      </c>
      <c r="CY14" s="89" t="s">
        <v>120</v>
      </c>
      <c r="CZ14" s="90"/>
      <c r="DA14" s="91"/>
      <c r="DB14" s="91"/>
      <c r="DC14" s="91">
        <v>68.49000000000001</v>
      </c>
      <c r="DD14" s="91">
        <f>DC14*1.8*22.5%*12</f>
        <v>332.8614000000001</v>
      </c>
      <c r="DE14" s="113"/>
      <c r="DF14" s="113">
        <f>DD14-DE14</f>
        <v>332.8614000000001</v>
      </c>
      <c r="DH14" s="88" t="s">
        <v>119</v>
      </c>
      <c r="DI14" s="89" t="s">
        <v>120</v>
      </c>
      <c r="DJ14" s="90"/>
      <c r="DK14" s="91"/>
      <c r="DL14" s="91"/>
      <c r="DM14" s="91">
        <v>66.78</v>
      </c>
      <c r="DN14" s="91">
        <f>DM14*1.8*22.5%*12</f>
        <v>324.55080000000004</v>
      </c>
      <c r="DO14" s="113"/>
      <c r="DP14" s="113">
        <f>DN14-DO14</f>
        <v>324.55080000000004</v>
      </c>
      <c r="DR14" s="88" t="s">
        <v>119</v>
      </c>
      <c r="DS14" s="89" t="s">
        <v>120</v>
      </c>
      <c r="DT14" s="90"/>
      <c r="DU14" s="91"/>
      <c r="DV14" s="91"/>
      <c r="DW14" s="91">
        <v>69.28880000000001</v>
      </c>
      <c r="DX14" s="91">
        <f>DW14*1.8*22.5%*12</f>
        <v>336.74356800000004</v>
      </c>
      <c r="DY14" s="113"/>
      <c r="DZ14" s="113">
        <f>DX14-DY14</f>
        <v>336.74356800000004</v>
      </c>
      <c r="EB14" s="88" t="s">
        <v>119</v>
      </c>
      <c r="EC14" s="89" t="s">
        <v>120</v>
      </c>
      <c r="ED14" s="90"/>
      <c r="EE14" s="91"/>
      <c r="EF14" s="91"/>
      <c r="EG14" s="91">
        <v>74.29999999999998</v>
      </c>
      <c r="EH14" s="91">
        <f>EG14*1.8*22.5%*12-100</f>
        <v>261.09799999999996</v>
      </c>
      <c r="EI14" s="113"/>
      <c r="EJ14" s="113">
        <f>EH14-EI14</f>
        <v>261.09799999999996</v>
      </c>
      <c r="EL14" s="88" t="s">
        <v>119</v>
      </c>
      <c r="EM14" s="89" t="s">
        <v>120</v>
      </c>
      <c r="EN14" s="90"/>
      <c r="EO14" s="91"/>
      <c r="EP14" s="91"/>
      <c r="EQ14" s="91">
        <v>70.33300000000001</v>
      </c>
      <c r="ER14" s="91">
        <f>EQ14*1.8*22.5%*12</f>
        <v>341.81838000000005</v>
      </c>
      <c r="ES14" s="113"/>
      <c r="ET14" s="113">
        <f>ER14-ES14</f>
        <v>341.81838000000005</v>
      </c>
      <c r="EV14" s="88" t="s">
        <v>119</v>
      </c>
      <c r="EW14" s="89" t="s">
        <v>120</v>
      </c>
      <c r="EX14" s="90"/>
      <c r="EY14" s="91"/>
      <c r="EZ14" s="91"/>
      <c r="FA14" s="91">
        <v>65.91839999999999</v>
      </c>
      <c r="FB14" s="91">
        <f>FA14*1.8*22.5%*12</f>
        <v>320.36342399999995</v>
      </c>
      <c r="FC14" s="113"/>
      <c r="FD14" s="113">
        <f>FB14-FC14</f>
        <v>320.36342399999995</v>
      </c>
      <c r="FF14" s="88" t="s">
        <v>119</v>
      </c>
      <c r="FG14" s="89" t="s">
        <v>120</v>
      </c>
      <c r="FH14" s="90"/>
      <c r="FI14" s="91"/>
      <c r="FJ14" s="91"/>
      <c r="FK14" s="91">
        <v>74.53</v>
      </c>
      <c r="FL14" s="91">
        <f>FK14*1.8*22.5%*12</f>
        <v>362.2158</v>
      </c>
      <c r="FM14" s="113"/>
      <c r="FN14" s="113">
        <f>FL14-FM14</f>
        <v>362.2158</v>
      </c>
      <c r="FP14" s="88"/>
      <c r="FQ14" s="89"/>
      <c r="FR14" s="90"/>
      <c r="FS14" s="91"/>
      <c r="FT14" s="91"/>
      <c r="FU14" s="91">
        <f>SUM(G14,Q14,AA14,AK14,AU14,BE14,BO14,BY14,CI14,CS14,DC14,DM14,DW14,EG14,EQ14,FA14,FK14)</f>
        <v>1297.9550000000002</v>
      </c>
      <c r="FV14" s="91">
        <f>FU14*1.8*22.5%*12</f>
        <v>6308.061300000001</v>
      </c>
      <c r="FW14" s="113"/>
      <c r="FX14" s="113">
        <f>FV14-FW14</f>
        <v>6308.061300000001</v>
      </c>
    </row>
    <row r="15" spans="2:180" ht="15">
      <c r="B15" s="88" t="s">
        <v>121</v>
      </c>
      <c r="C15" s="89" t="s">
        <v>122</v>
      </c>
      <c r="D15" s="92">
        <f>1.8*0.3*12</f>
        <v>6.48</v>
      </c>
      <c r="E15" s="91"/>
      <c r="F15" s="91"/>
      <c r="G15" s="91">
        <v>27</v>
      </c>
      <c r="H15" s="91">
        <f>D15*G15</f>
        <v>174.96</v>
      </c>
      <c r="I15" s="113"/>
      <c r="J15" s="113">
        <f>H15-I15</f>
        <v>174.96</v>
      </c>
      <c r="L15" s="88" t="s">
        <v>121</v>
      </c>
      <c r="M15" s="89" t="s">
        <v>122</v>
      </c>
      <c r="N15" s="92">
        <f>1.8*0.3*12</f>
        <v>6.48</v>
      </c>
      <c r="O15" s="91"/>
      <c r="P15" s="91"/>
      <c r="Q15" s="91">
        <v>28</v>
      </c>
      <c r="R15" s="91">
        <f>N15*Q15</f>
        <v>181.44</v>
      </c>
      <c r="S15" s="113"/>
      <c r="T15" s="113">
        <f>R15-S15</f>
        <v>181.44</v>
      </c>
      <c r="V15" s="88" t="s">
        <v>121</v>
      </c>
      <c r="W15" s="89" t="s">
        <v>122</v>
      </c>
      <c r="X15" s="92">
        <f>1.8*0.3*12</f>
        <v>6.48</v>
      </c>
      <c r="Y15" s="91"/>
      <c r="Z15" s="91"/>
      <c r="AA15" s="91">
        <v>24</v>
      </c>
      <c r="AB15" s="91">
        <f>X15*AA15</f>
        <v>155.52</v>
      </c>
      <c r="AC15" s="113"/>
      <c r="AD15" s="113">
        <f>AB15-AC15</f>
        <v>155.52</v>
      </c>
      <c r="AF15" s="88" t="s">
        <v>121</v>
      </c>
      <c r="AG15" s="89" t="s">
        <v>122</v>
      </c>
      <c r="AH15" s="92">
        <f>1.8*0.3*12</f>
        <v>6.48</v>
      </c>
      <c r="AI15" s="91"/>
      <c r="AJ15" s="91"/>
      <c r="AK15" s="91">
        <v>27</v>
      </c>
      <c r="AL15" s="91">
        <f>AH15*AK15</f>
        <v>174.96</v>
      </c>
      <c r="AM15" s="113"/>
      <c r="AN15" s="113">
        <f>AL15-AM15</f>
        <v>174.96</v>
      </c>
      <c r="AP15" s="88" t="s">
        <v>121</v>
      </c>
      <c r="AQ15" s="89" t="s">
        <v>122</v>
      </c>
      <c r="AR15" s="92">
        <f>1.8*0.3*12</f>
        <v>6.48</v>
      </c>
      <c r="AS15" s="91"/>
      <c r="AT15" s="91"/>
      <c r="AU15" s="91">
        <v>24</v>
      </c>
      <c r="AV15" s="91">
        <f>AR15*AU15</f>
        <v>155.52</v>
      </c>
      <c r="AW15" s="113"/>
      <c r="AX15" s="113">
        <f>AV15-AW15</f>
        <v>155.52</v>
      </c>
      <c r="AZ15" s="88" t="s">
        <v>121</v>
      </c>
      <c r="BA15" s="89" t="s">
        <v>122</v>
      </c>
      <c r="BB15" s="92">
        <f>1.8*0.3*12</f>
        <v>6.48</v>
      </c>
      <c r="BC15" s="91"/>
      <c r="BD15" s="91"/>
      <c r="BE15" s="91">
        <v>28</v>
      </c>
      <c r="BF15" s="91">
        <f>BB15*BE15</f>
        <v>181.44</v>
      </c>
      <c r="BG15" s="113"/>
      <c r="BH15" s="113">
        <f>BF15-BG15</f>
        <v>181.44</v>
      </c>
      <c r="BJ15" s="88" t="s">
        <v>121</v>
      </c>
      <c r="BK15" s="89" t="s">
        <v>122</v>
      </c>
      <c r="BL15" s="92">
        <f>1.8*0.3*12</f>
        <v>6.48</v>
      </c>
      <c r="BM15" s="91"/>
      <c r="BN15" s="91"/>
      <c r="BO15" s="91">
        <v>22</v>
      </c>
      <c r="BP15" s="91">
        <f>BL15*BO15</f>
        <v>142.56</v>
      </c>
      <c r="BQ15" s="113"/>
      <c r="BR15" s="113">
        <f>BP15-BQ15</f>
        <v>142.56</v>
      </c>
      <c r="BT15" s="88" t="s">
        <v>121</v>
      </c>
      <c r="BU15" s="89" t="s">
        <v>122</v>
      </c>
      <c r="BV15" s="92">
        <f>1.8*0.3*12</f>
        <v>6.48</v>
      </c>
      <c r="BW15" s="91"/>
      <c r="BX15" s="91"/>
      <c r="BY15" s="91">
        <v>25</v>
      </c>
      <c r="BZ15" s="91">
        <f>BV15*BY15</f>
        <v>162</v>
      </c>
      <c r="CA15" s="113"/>
      <c r="CB15" s="113">
        <f>BZ15-CA15</f>
        <v>162</v>
      </c>
      <c r="CD15" s="88" t="s">
        <v>121</v>
      </c>
      <c r="CE15" s="89" t="s">
        <v>122</v>
      </c>
      <c r="CF15" s="92">
        <f>1.8*0.3*12</f>
        <v>6.48</v>
      </c>
      <c r="CG15" s="91"/>
      <c r="CH15" s="91"/>
      <c r="CI15" s="91">
        <v>26</v>
      </c>
      <c r="CJ15" s="91">
        <f>CF15*CI15</f>
        <v>168.48000000000002</v>
      </c>
      <c r="CK15" s="113"/>
      <c r="CL15" s="113">
        <f>CJ15-CK15</f>
        <v>168.48000000000002</v>
      </c>
      <c r="CN15" s="88" t="s">
        <v>121</v>
      </c>
      <c r="CO15" s="89" t="s">
        <v>122</v>
      </c>
      <c r="CP15" s="92">
        <f>1.8*0.3*12</f>
        <v>6.48</v>
      </c>
      <c r="CQ15" s="91"/>
      <c r="CR15" s="91"/>
      <c r="CS15" s="91">
        <v>27</v>
      </c>
      <c r="CT15" s="91">
        <f>CP15*CS15</f>
        <v>174.96</v>
      </c>
      <c r="CU15" s="113"/>
      <c r="CV15" s="113">
        <f>CT15-CU15</f>
        <v>174.96</v>
      </c>
      <c r="CX15" s="88" t="s">
        <v>121</v>
      </c>
      <c r="CY15" s="89" t="s">
        <v>122</v>
      </c>
      <c r="CZ15" s="92">
        <f>1.8*0.3*12</f>
        <v>6.48</v>
      </c>
      <c r="DA15" s="91"/>
      <c r="DB15" s="91"/>
      <c r="DC15" s="91">
        <v>27</v>
      </c>
      <c r="DD15" s="91">
        <f>CZ15*DC15</f>
        <v>174.96</v>
      </c>
      <c r="DE15" s="113"/>
      <c r="DF15" s="113">
        <f>DD15-DE15</f>
        <v>174.96</v>
      </c>
      <c r="DH15" s="88" t="s">
        <v>121</v>
      </c>
      <c r="DI15" s="89" t="s">
        <v>122</v>
      </c>
      <c r="DJ15" s="92">
        <f>1.8*0.3*12</f>
        <v>6.48</v>
      </c>
      <c r="DK15" s="91"/>
      <c r="DL15" s="91"/>
      <c r="DM15" s="91">
        <v>26</v>
      </c>
      <c r="DN15" s="91">
        <f>DJ15*DM15</f>
        <v>168.48000000000002</v>
      </c>
      <c r="DO15" s="113"/>
      <c r="DP15" s="113">
        <f>DN15-DO15</f>
        <v>168.48000000000002</v>
      </c>
      <c r="DR15" s="88" t="s">
        <v>121</v>
      </c>
      <c r="DS15" s="89" t="s">
        <v>122</v>
      </c>
      <c r="DT15" s="92">
        <f>1.8*0.3*12</f>
        <v>6.48</v>
      </c>
      <c r="DU15" s="91"/>
      <c r="DV15" s="91"/>
      <c r="DW15" s="91">
        <v>27</v>
      </c>
      <c r="DX15" s="91">
        <f>DT15*DW15</f>
        <v>174.96</v>
      </c>
      <c r="DY15" s="113"/>
      <c r="DZ15" s="113">
        <f>DX15-DY15</f>
        <v>174.96</v>
      </c>
      <c r="EB15" s="88" t="s">
        <v>121</v>
      </c>
      <c r="EC15" s="89" t="s">
        <v>122</v>
      </c>
      <c r="ED15" s="92">
        <f>1.8*0.3*12</f>
        <v>6.48</v>
      </c>
      <c r="EE15" s="91"/>
      <c r="EF15" s="91"/>
      <c r="EG15" s="91">
        <v>26</v>
      </c>
      <c r="EH15" s="91">
        <f>ED15*EG15</f>
        <v>168.48000000000002</v>
      </c>
      <c r="EI15" s="113"/>
      <c r="EJ15" s="113">
        <f>EH15-EI15</f>
        <v>168.48000000000002</v>
      </c>
      <c r="EL15" s="88" t="s">
        <v>121</v>
      </c>
      <c r="EM15" s="89" t="s">
        <v>122</v>
      </c>
      <c r="EN15" s="92">
        <f>1.8*0.3*12</f>
        <v>6.48</v>
      </c>
      <c r="EO15" s="91"/>
      <c r="EP15" s="91"/>
      <c r="EQ15" s="91">
        <v>26</v>
      </c>
      <c r="ER15" s="91">
        <f>EN15*EQ15</f>
        <v>168.48000000000002</v>
      </c>
      <c r="ES15" s="113"/>
      <c r="ET15" s="113">
        <f>ER15-ES15</f>
        <v>168.48000000000002</v>
      </c>
      <c r="EV15" s="88" t="s">
        <v>121</v>
      </c>
      <c r="EW15" s="89" t="s">
        <v>122</v>
      </c>
      <c r="EX15" s="92">
        <f>1.8*0.3*12</f>
        <v>6.48</v>
      </c>
      <c r="EY15" s="91"/>
      <c r="EZ15" s="91"/>
      <c r="FA15" s="91">
        <v>24</v>
      </c>
      <c r="FB15" s="91">
        <f>EX15*FA15</f>
        <v>155.52</v>
      </c>
      <c r="FC15" s="113"/>
      <c r="FD15" s="113">
        <f>FB15-FC15</f>
        <v>155.52</v>
      </c>
      <c r="FF15" s="88" t="s">
        <v>121</v>
      </c>
      <c r="FG15" s="89" t="s">
        <v>122</v>
      </c>
      <c r="FH15" s="92">
        <f>1.8*0.3*12</f>
        <v>6.48</v>
      </c>
      <c r="FI15" s="91"/>
      <c r="FJ15" s="91"/>
      <c r="FK15" s="91">
        <v>26</v>
      </c>
      <c r="FL15" s="91">
        <f>FH15*FK15</f>
        <v>168.48000000000002</v>
      </c>
      <c r="FM15" s="113"/>
      <c r="FN15" s="113">
        <f>FL15-FM15</f>
        <v>168.48000000000002</v>
      </c>
      <c r="FP15" s="88" t="s">
        <v>121</v>
      </c>
      <c r="FQ15" s="89" t="s">
        <v>122</v>
      </c>
      <c r="FR15" s="92">
        <f>1.8*0.3*12</f>
        <v>6.48</v>
      </c>
      <c r="FS15" s="91">
        <f aca="true" t="shared" si="2" ref="FS15:FS67">SUM(E15,O15,Y15,AI15,AS15,BC15,BM15,BW15,CG15,CQ15,DA15,DK15,DU15,EE15,EO15,EY15,FI15)</f>
        <v>0</v>
      </c>
      <c r="FT15" s="91">
        <f aca="true" t="shared" si="3" ref="FT15:FT67">SUM(F15,P15,Z15,AJ15,AT15,BD15,BN15,BX15,CH15,CR15,DB15,DL15,DV15,EF15,EP15,EZ15,FJ15)</f>
        <v>0</v>
      </c>
      <c r="FU15" s="91">
        <f aca="true" t="shared" si="4" ref="FU15:FU67">SUM(G15,Q15,AA15,AK15,AU15,BE15,BO15,BY15,CI15,CS15,DC15,DM15,DW15,EG15,EQ15,FA15,FK15)</f>
        <v>440</v>
      </c>
      <c r="FV15" s="91">
        <f>FR15*FU15</f>
        <v>2851.2000000000003</v>
      </c>
      <c r="FW15" s="113">
        <f aca="true" t="shared" si="5" ref="FW15:FW78">SUM(I15,S15,AC15,AM15,AW15,BG15,BQ15,CA15,CK15,CU15,DE15,DO15,DY15,EI15,ES15,FC15,FM15)</f>
        <v>0</v>
      </c>
      <c r="FX15" s="113">
        <f aca="true" t="shared" si="6" ref="FX15:FX78">SUM(J15,T15,AD15,AN15,AX15,BH15,BR15,CB15,CL15,CV15,DF15,DP15,DZ15,EJ15,ET15,FD15,FN15)</f>
        <v>2851.2</v>
      </c>
    </row>
    <row r="16" spans="2:180" ht="15">
      <c r="B16" s="88" t="s">
        <v>123</v>
      </c>
      <c r="C16" s="89" t="s">
        <v>124</v>
      </c>
      <c r="D16" s="92">
        <f>1.8*4.5%*12</f>
        <v>0.972</v>
      </c>
      <c r="E16" s="91"/>
      <c r="F16" s="91"/>
      <c r="G16" s="91">
        <f>G15</f>
        <v>27</v>
      </c>
      <c r="H16" s="91">
        <f>D16*G16</f>
        <v>26.244</v>
      </c>
      <c r="I16" s="113"/>
      <c r="J16" s="113">
        <f>H16-I16</f>
        <v>26.244</v>
      </c>
      <c r="L16" s="88" t="s">
        <v>123</v>
      </c>
      <c r="M16" s="89" t="s">
        <v>124</v>
      </c>
      <c r="N16" s="92">
        <f>1.8*4.5%*12</f>
        <v>0.972</v>
      </c>
      <c r="O16" s="91"/>
      <c r="P16" s="91"/>
      <c r="Q16" s="91">
        <f>Q15</f>
        <v>28</v>
      </c>
      <c r="R16" s="91">
        <f>N16*Q16</f>
        <v>27.216</v>
      </c>
      <c r="S16" s="113"/>
      <c r="T16" s="113">
        <f>R16-S16</f>
        <v>27.216</v>
      </c>
      <c r="V16" s="88" t="s">
        <v>123</v>
      </c>
      <c r="W16" s="89" t="s">
        <v>124</v>
      </c>
      <c r="X16" s="92">
        <f>1.8*4.5%*12</f>
        <v>0.972</v>
      </c>
      <c r="Y16" s="91"/>
      <c r="Z16" s="91"/>
      <c r="AA16" s="91">
        <f>AA15</f>
        <v>24</v>
      </c>
      <c r="AB16" s="91">
        <f>X16*AA16</f>
        <v>23.328</v>
      </c>
      <c r="AC16" s="113"/>
      <c r="AD16" s="113">
        <f>AB16-AC16</f>
        <v>23.328</v>
      </c>
      <c r="AF16" s="88" t="s">
        <v>123</v>
      </c>
      <c r="AG16" s="89" t="s">
        <v>124</v>
      </c>
      <c r="AH16" s="92">
        <f>1.8*4.5%*12</f>
        <v>0.972</v>
      </c>
      <c r="AI16" s="91"/>
      <c r="AJ16" s="91"/>
      <c r="AK16" s="91">
        <f>AK15</f>
        <v>27</v>
      </c>
      <c r="AL16" s="91">
        <f>AH16*AK16</f>
        <v>26.244</v>
      </c>
      <c r="AM16" s="113"/>
      <c r="AN16" s="113">
        <f>AL16-AM16</f>
        <v>26.244</v>
      </c>
      <c r="AP16" s="88" t="s">
        <v>123</v>
      </c>
      <c r="AQ16" s="89" t="s">
        <v>124</v>
      </c>
      <c r="AR16" s="92">
        <f>1.8*4.5%*12</f>
        <v>0.972</v>
      </c>
      <c r="AS16" s="91"/>
      <c r="AT16" s="91"/>
      <c r="AU16" s="91">
        <f>AU15</f>
        <v>24</v>
      </c>
      <c r="AV16" s="91">
        <f>AR16*AU16</f>
        <v>23.328</v>
      </c>
      <c r="AW16" s="113"/>
      <c r="AX16" s="113">
        <f>AV16-AW16</f>
        <v>23.328</v>
      </c>
      <c r="AZ16" s="88" t="s">
        <v>123</v>
      </c>
      <c r="BA16" s="89" t="s">
        <v>124</v>
      </c>
      <c r="BB16" s="92">
        <f>1.8*4.5%*12</f>
        <v>0.972</v>
      </c>
      <c r="BC16" s="91"/>
      <c r="BD16" s="91"/>
      <c r="BE16" s="91">
        <f>BE15</f>
        <v>28</v>
      </c>
      <c r="BF16" s="91">
        <f>BB16*BE16</f>
        <v>27.216</v>
      </c>
      <c r="BG16" s="113"/>
      <c r="BH16" s="113">
        <f>BF16-BG16</f>
        <v>27.216</v>
      </c>
      <c r="BJ16" s="88" t="s">
        <v>123</v>
      </c>
      <c r="BK16" s="89" t="s">
        <v>124</v>
      </c>
      <c r="BL16" s="92">
        <f>1.8*4.5%*12</f>
        <v>0.972</v>
      </c>
      <c r="BM16" s="91"/>
      <c r="BN16" s="91"/>
      <c r="BO16" s="91">
        <f>BO15</f>
        <v>22</v>
      </c>
      <c r="BP16" s="91">
        <f>BL16*BO16</f>
        <v>21.384</v>
      </c>
      <c r="BQ16" s="113"/>
      <c r="BR16" s="113">
        <f>BP16-BQ16</f>
        <v>21.384</v>
      </c>
      <c r="BT16" s="88" t="s">
        <v>123</v>
      </c>
      <c r="BU16" s="89" t="s">
        <v>124</v>
      </c>
      <c r="BV16" s="92">
        <f>1.8*4.5%*12</f>
        <v>0.972</v>
      </c>
      <c r="BW16" s="91"/>
      <c r="BX16" s="91"/>
      <c r="BY16" s="91">
        <f>BY15</f>
        <v>25</v>
      </c>
      <c r="BZ16" s="91">
        <f>BV16*BY16</f>
        <v>24.3</v>
      </c>
      <c r="CA16" s="113"/>
      <c r="CB16" s="113">
        <f>BZ16-CA16</f>
        <v>24.3</v>
      </c>
      <c r="CD16" s="88" t="s">
        <v>123</v>
      </c>
      <c r="CE16" s="89" t="s">
        <v>124</v>
      </c>
      <c r="CF16" s="92">
        <f>1.8*4.5%*12</f>
        <v>0.972</v>
      </c>
      <c r="CG16" s="91"/>
      <c r="CH16" s="91"/>
      <c r="CI16" s="91">
        <f>CI15</f>
        <v>26</v>
      </c>
      <c r="CJ16" s="91">
        <f>CF16*CI16</f>
        <v>25.272</v>
      </c>
      <c r="CK16" s="113"/>
      <c r="CL16" s="113">
        <f>CJ16-CK16</f>
        <v>25.272</v>
      </c>
      <c r="CN16" s="88" t="s">
        <v>123</v>
      </c>
      <c r="CO16" s="89" t="s">
        <v>124</v>
      </c>
      <c r="CP16" s="92">
        <f>1.8*4.5%*12</f>
        <v>0.972</v>
      </c>
      <c r="CQ16" s="91"/>
      <c r="CR16" s="91"/>
      <c r="CS16" s="91">
        <f>CS15</f>
        <v>27</v>
      </c>
      <c r="CT16" s="91">
        <f>CP16*CS16</f>
        <v>26.244</v>
      </c>
      <c r="CU16" s="113"/>
      <c r="CV16" s="113">
        <f>CT16-CU16</f>
        <v>26.244</v>
      </c>
      <c r="CX16" s="88" t="s">
        <v>123</v>
      </c>
      <c r="CY16" s="89" t="s">
        <v>124</v>
      </c>
      <c r="CZ16" s="92">
        <f>1.8*4.5%*12</f>
        <v>0.972</v>
      </c>
      <c r="DA16" s="91"/>
      <c r="DB16" s="91"/>
      <c r="DC16" s="91">
        <f>DC15</f>
        <v>27</v>
      </c>
      <c r="DD16" s="91">
        <f>CZ16*DC16</f>
        <v>26.244</v>
      </c>
      <c r="DE16" s="113"/>
      <c r="DF16" s="113">
        <f>DD16-DE16</f>
        <v>26.244</v>
      </c>
      <c r="DH16" s="88" t="s">
        <v>123</v>
      </c>
      <c r="DI16" s="89" t="s">
        <v>124</v>
      </c>
      <c r="DJ16" s="92">
        <f>1.8*4.5%*12</f>
        <v>0.972</v>
      </c>
      <c r="DK16" s="91"/>
      <c r="DL16" s="91"/>
      <c r="DM16" s="91">
        <f>DM15</f>
        <v>26</v>
      </c>
      <c r="DN16" s="91">
        <f>DJ16*DM16</f>
        <v>25.272</v>
      </c>
      <c r="DO16" s="113"/>
      <c r="DP16" s="113">
        <f>DN16-DO16</f>
        <v>25.272</v>
      </c>
      <c r="DR16" s="88" t="s">
        <v>123</v>
      </c>
      <c r="DS16" s="89" t="s">
        <v>124</v>
      </c>
      <c r="DT16" s="92">
        <f>1.8*4.5%*12</f>
        <v>0.972</v>
      </c>
      <c r="DU16" s="91"/>
      <c r="DV16" s="91"/>
      <c r="DW16" s="91">
        <f>DW15</f>
        <v>27</v>
      </c>
      <c r="DX16" s="91">
        <f>DT16*DW16</f>
        <v>26.244</v>
      </c>
      <c r="DY16" s="113"/>
      <c r="DZ16" s="113">
        <f>DX16-DY16</f>
        <v>26.244</v>
      </c>
      <c r="EB16" s="88" t="s">
        <v>123</v>
      </c>
      <c r="EC16" s="89" t="s">
        <v>124</v>
      </c>
      <c r="ED16" s="92">
        <f>1.8*4.5%*12</f>
        <v>0.972</v>
      </c>
      <c r="EE16" s="91"/>
      <c r="EF16" s="91"/>
      <c r="EG16" s="91">
        <f>EG15</f>
        <v>26</v>
      </c>
      <c r="EH16" s="91">
        <f>ED16*EG16</f>
        <v>25.272</v>
      </c>
      <c r="EI16" s="113"/>
      <c r="EJ16" s="113">
        <f>EH16-EI16</f>
        <v>25.272</v>
      </c>
      <c r="EL16" s="88" t="s">
        <v>123</v>
      </c>
      <c r="EM16" s="89" t="s">
        <v>124</v>
      </c>
      <c r="EN16" s="92">
        <f>1.8*4.5%*12</f>
        <v>0.972</v>
      </c>
      <c r="EO16" s="91"/>
      <c r="EP16" s="91"/>
      <c r="EQ16" s="91">
        <f>EQ15</f>
        <v>26</v>
      </c>
      <c r="ER16" s="91">
        <f>EN16*EQ16</f>
        <v>25.272</v>
      </c>
      <c r="ES16" s="113"/>
      <c r="ET16" s="113">
        <f>ER16-ES16</f>
        <v>25.272</v>
      </c>
      <c r="EV16" s="88" t="s">
        <v>123</v>
      </c>
      <c r="EW16" s="89" t="s">
        <v>124</v>
      </c>
      <c r="EX16" s="92">
        <f>1.8*4.5%*12</f>
        <v>0.972</v>
      </c>
      <c r="EY16" s="91"/>
      <c r="EZ16" s="91"/>
      <c r="FA16" s="91">
        <f>FA15</f>
        <v>24</v>
      </c>
      <c r="FB16" s="91">
        <f>EX16*FA16</f>
        <v>23.328</v>
      </c>
      <c r="FC16" s="113"/>
      <c r="FD16" s="113">
        <f>FB16-FC16</f>
        <v>23.328</v>
      </c>
      <c r="FF16" s="88" t="s">
        <v>123</v>
      </c>
      <c r="FG16" s="89" t="s">
        <v>124</v>
      </c>
      <c r="FH16" s="92">
        <f>1.8*4.5%*12</f>
        <v>0.972</v>
      </c>
      <c r="FI16" s="91"/>
      <c r="FJ16" s="91"/>
      <c r="FK16" s="91">
        <f>FK15</f>
        <v>26</v>
      </c>
      <c r="FL16" s="91">
        <f>FH16*FK16</f>
        <v>25.272</v>
      </c>
      <c r="FM16" s="113"/>
      <c r="FN16" s="113">
        <f>FL16-FM16</f>
        <v>25.272</v>
      </c>
      <c r="FP16" s="88" t="s">
        <v>123</v>
      </c>
      <c r="FQ16" s="89" t="s">
        <v>124</v>
      </c>
      <c r="FR16" s="92">
        <f>1.8*4.5%*12</f>
        <v>0.972</v>
      </c>
      <c r="FS16" s="91">
        <f t="shared" si="2"/>
        <v>0</v>
      </c>
      <c r="FT16" s="91">
        <f t="shared" si="3"/>
        <v>0</v>
      </c>
      <c r="FU16" s="91">
        <f t="shared" si="4"/>
        <v>440</v>
      </c>
      <c r="FV16" s="91">
        <f>FR16*FU16</f>
        <v>427.68</v>
      </c>
      <c r="FW16" s="113">
        <f t="shared" si="5"/>
        <v>0</v>
      </c>
      <c r="FX16" s="113">
        <f t="shared" si="6"/>
        <v>427.6799999999999</v>
      </c>
    </row>
    <row r="17" spans="2:180" ht="15">
      <c r="B17" s="88" t="s">
        <v>125</v>
      </c>
      <c r="C17" s="89" t="s">
        <v>126</v>
      </c>
      <c r="D17" s="92"/>
      <c r="E17" s="91"/>
      <c r="F17" s="91"/>
      <c r="G17" s="91"/>
      <c r="H17" s="91">
        <f>SUM(H18:H19)</f>
        <v>129.60000000000002</v>
      </c>
      <c r="I17" s="113"/>
      <c r="J17" s="91">
        <f>SUM(J18:J19)</f>
        <v>129.60000000000002</v>
      </c>
      <c r="L17" s="88" t="s">
        <v>125</v>
      </c>
      <c r="M17" s="89" t="s">
        <v>126</v>
      </c>
      <c r="N17" s="92"/>
      <c r="O17" s="91"/>
      <c r="P17" s="91"/>
      <c r="Q17" s="91"/>
      <c r="R17" s="91">
        <f>SUM(R18:R19)</f>
        <v>77.76</v>
      </c>
      <c r="S17" s="113"/>
      <c r="T17" s="91">
        <f>SUM(T18:T19)</f>
        <v>77.76</v>
      </c>
      <c r="V17" s="88" t="s">
        <v>125</v>
      </c>
      <c r="W17" s="89" t="s">
        <v>126</v>
      </c>
      <c r="X17" s="92"/>
      <c r="Y17" s="91"/>
      <c r="Z17" s="91"/>
      <c r="AA17" s="91"/>
      <c r="AB17" s="91">
        <f>SUM(AB18:AB19)</f>
        <v>84.24000000000001</v>
      </c>
      <c r="AC17" s="113"/>
      <c r="AD17" s="91">
        <f>SUM(AD18:AD19)</f>
        <v>84.24000000000001</v>
      </c>
      <c r="AF17" s="88" t="s">
        <v>125</v>
      </c>
      <c r="AG17" s="89" t="s">
        <v>126</v>
      </c>
      <c r="AH17" s="92"/>
      <c r="AI17" s="91"/>
      <c r="AJ17" s="91"/>
      <c r="AK17" s="91"/>
      <c r="AL17" s="91">
        <f>SUM(AL18:AL19)</f>
        <v>99.36</v>
      </c>
      <c r="AM17" s="113"/>
      <c r="AN17" s="91">
        <f>SUM(AN18:AN19)</f>
        <v>99.36</v>
      </c>
      <c r="AP17" s="88" t="s">
        <v>125</v>
      </c>
      <c r="AQ17" s="89" t="s">
        <v>126</v>
      </c>
      <c r="AR17" s="92"/>
      <c r="AS17" s="91"/>
      <c r="AT17" s="91"/>
      <c r="AU17" s="91"/>
      <c r="AV17" s="91">
        <f>SUM(AV18:AV19)</f>
        <v>84.24000000000001</v>
      </c>
      <c r="AW17" s="113"/>
      <c r="AX17" s="91">
        <f>SUM(AX18:AX19)</f>
        <v>84.24000000000001</v>
      </c>
      <c r="AZ17" s="88" t="s">
        <v>125</v>
      </c>
      <c r="BA17" s="89" t="s">
        <v>126</v>
      </c>
      <c r="BB17" s="92"/>
      <c r="BC17" s="91"/>
      <c r="BD17" s="91"/>
      <c r="BE17" s="91"/>
      <c r="BF17" s="91">
        <f>SUM(BF18:BF19)</f>
        <v>86.4</v>
      </c>
      <c r="BG17" s="113"/>
      <c r="BH17" s="91">
        <f>SUM(BH18:BH19)</f>
        <v>86.4</v>
      </c>
      <c r="BJ17" s="88" t="s">
        <v>125</v>
      </c>
      <c r="BK17" s="89" t="s">
        <v>126</v>
      </c>
      <c r="BL17" s="92"/>
      <c r="BM17" s="91"/>
      <c r="BN17" s="91"/>
      <c r="BO17" s="91"/>
      <c r="BP17" s="91">
        <f>SUM(BP18:BP19)</f>
        <v>86.4</v>
      </c>
      <c r="BQ17" s="113"/>
      <c r="BR17" s="91">
        <f>SUM(BR18:BR19)</f>
        <v>86.4</v>
      </c>
      <c r="BT17" s="88" t="s">
        <v>125</v>
      </c>
      <c r="BU17" s="89" t="s">
        <v>126</v>
      </c>
      <c r="BV17" s="92"/>
      <c r="BW17" s="91"/>
      <c r="BX17" s="91"/>
      <c r="BY17" s="91"/>
      <c r="BZ17" s="91">
        <f>SUM(BZ18:BZ19)</f>
        <v>84.24000000000001</v>
      </c>
      <c r="CA17" s="113"/>
      <c r="CB17" s="91">
        <f>SUM(CB18:CB19)</f>
        <v>84.24000000000001</v>
      </c>
      <c r="CD17" s="88" t="s">
        <v>125</v>
      </c>
      <c r="CE17" s="89" t="s">
        <v>126</v>
      </c>
      <c r="CF17" s="92"/>
      <c r="CG17" s="91"/>
      <c r="CH17" s="91"/>
      <c r="CI17" s="91"/>
      <c r="CJ17" s="91">
        <f>SUM(CJ18:CJ19)</f>
        <v>84.24000000000001</v>
      </c>
      <c r="CK17" s="113"/>
      <c r="CL17" s="91">
        <f>SUM(CL18:CL19)</f>
        <v>84.24000000000001</v>
      </c>
      <c r="CN17" s="88" t="s">
        <v>125</v>
      </c>
      <c r="CO17" s="89" t="s">
        <v>126</v>
      </c>
      <c r="CP17" s="92"/>
      <c r="CQ17" s="91"/>
      <c r="CR17" s="91"/>
      <c r="CS17" s="91"/>
      <c r="CT17" s="91">
        <f>SUM(CT18:CT19)</f>
        <v>77.76</v>
      </c>
      <c r="CU17" s="113"/>
      <c r="CV17" s="91">
        <f>SUM(CV18:CV19)</f>
        <v>77.76</v>
      </c>
      <c r="CX17" s="88" t="s">
        <v>125</v>
      </c>
      <c r="CY17" s="89" t="s">
        <v>126</v>
      </c>
      <c r="CZ17" s="92"/>
      <c r="DA17" s="91"/>
      <c r="DB17" s="91"/>
      <c r="DC17" s="91"/>
      <c r="DD17" s="91">
        <f>SUM(DD18:DD19)</f>
        <v>84.24000000000001</v>
      </c>
      <c r="DE17" s="113"/>
      <c r="DF17" s="91">
        <f>SUM(DF18:DF19)</f>
        <v>84.24000000000001</v>
      </c>
      <c r="DH17" s="88" t="s">
        <v>125</v>
      </c>
      <c r="DI17" s="89" t="s">
        <v>126</v>
      </c>
      <c r="DJ17" s="92"/>
      <c r="DK17" s="91"/>
      <c r="DL17" s="91"/>
      <c r="DM17" s="91"/>
      <c r="DN17" s="91">
        <f>SUM(DN18:DN19)</f>
        <v>84.24000000000001</v>
      </c>
      <c r="DO17" s="113"/>
      <c r="DP17" s="91">
        <f>SUM(DP18:DP19)</f>
        <v>84.24000000000001</v>
      </c>
      <c r="DR17" s="88" t="s">
        <v>125</v>
      </c>
      <c r="DS17" s="89" t="s">
        <v>126</v>
      </c>
      <c r="DT17" s="92"/>
      <c r="DU17" s="91"/>
      <c r="DV17" s="91"/>
      <c r="DW17" s="91"/>
      <c r="DX17" s="91">
        <f>SUM(DX18:DX19)</f>
        <v>84.24000000000001</v>
      </c>
      <c r="DY17" s="113"/>
      <c r="DZ17" s="91">
        <f>SUM(DZ18:DZ19)</f>
        <v>84.24000000000001</v>
      </c>
      <c r="EB17" s="88" t="s">
        <v>125</v>
      </c>
      <c r="EC17" s="89" t="s">
        <v>126</v>
      </c>
      <c r="ED17" s="92"/>
      <c r="EE17" s="91"/>
      <c r="EF17" s="91"/>
      <c r="EG17" s="91"/>
      <c r="EH17" s="91">
        <f>SUM(EH18:EH19)</f>
        <v>97.2</v>
      </c>
      <c r="EI17" s="113"/>
      <c r="EJ17" s="91">
        <f>SUM(EJ18:EJ19)</f>
        <v>97.2</v>
      </c>
      <c r="EL17" s="88" t="s">
        <v>125</v>
      </c>
      <c r="EM17" s="89" t="s">
        <v>126</v>
      </c>
      <c r="EN17" s="92"/>
      <c r="EO17" s="91"/>
      <c r="EP17" s="91"/>
      <c r="EQ17" s="91"/>
      <c r="ER17" s="91">
        <f>SUM(ER18:ER19)</f>
        <v>77.76</v>
      </c>
      <c r="ES17" s="113"/>
      <c r="ET17" s="91">
        <f>SUM(ET18:ET19)</f>
        <v>77.76</v>
      </c>
      <c r="EV17" s="88" t="s">
        <v>125</v>
      </c>
      <c r="EW17" s="89" t="s">
        <v>126</v>
      </c>
      <c r="EX17" s="92"/>
      <c r="EY17" s="91"/>
      <c r="EZ17" s="91"/>
      <c r="FA17" s="91"/>
      <c r="FB17" s="91">
        <f>SUM(FB18:FB19)</f>
        <v>64.80000000000001</v>
      </c>
      <c r="FC17" s="113"/>
      <c r="FD17" s="91">
        <f>SUM(FD18:FD19)</f>
        <v>64.80000000000001</v>
      </c>
      <c r="FF17" s="88" t="s">
        <v>125</v>
      </c>
      <c r="FG17" s="89" t="s">
        <v>126</v>
      </c>
      <c r="FH17" s="92"/>
      <c r="FI17" s="91"/>
      <c r="FJ17" s="91"/>
      <c r="FK17" s="91"/>
      <c r="FL17" s="91">
        <f>SUM(FL18:FL19)</f>
        <v>90.72</v>
      </c>
      <c r="FM17" s="113"/>
      <c r="FN17" s="91">
        <f>SUM(FN18:FN19)</f>
        <v>90.72</v>
      </c>
      <c r="FP17" s="88" t="s">
        <v>125</v>
      </c>
      <c r="FQ17" s="89" t="s">
        <v>126</v>
      </c>
      <c r="FR17" s="92"/>
      <c r="FS17" s="91">
        <f t="shared" si="2"/>
        <v>0</v>
      </c>
      <c r="FT17" s="91">
        <f t="shared" si="3"/>
        <v>0</v>
      </c>
      <c r="FU17" s="91">
        <f t="shared" si="4"/>
        <v>0</v>
      </c>
      <c r="FV17" s="91">
        <f>SUM(FV18:FV19)</f>
        <v>1477.44</v>
      </c>
      <c r="FW17" s="113">
        <f t="shared" si="5"/>
        <v>0</v>
      </c>
      <c r="FX17" s="91">
        <f t="shared" si="6"/>
        <v>1477.44</v>
      </c>
    </row>
    <row r="18" spans="2:180" ht="15">
      <c r="B18" s="88"/>
      <c r="C18" s="89" t="s">
        <v>127</v>
      </c>
      <c r="D18" s="92">
        <f>1.8*0.4*12</f>
        <v>8.64</v>
      </c>
      <c r="E18" s="91"/>
      <c r="F18" s="91"/>
      <c r="G18" s="91"/>
      <c r="H18" s="91">
        <f>D18*G18</f>
        <v>0</v>
      </c>
      <c r="I18" s="113"/>
      <c r="J18" s="113">
        <f>H18-I18</f>
        <v>0</v>
      </c>
      <c r="L18" s="88"/>
      <c r="M18" s="89" t="s">
        <v>127</v>
      </c>
      <c r="N18" s="92">
        <f>1.8*0.4*12</f>
        <v>8.64</v>
      </c>
      <c r="O18" s="91"/>
      <c r="P18" s="91"/>
      <c r="Q18" s="91"/>
      <c r="R18" s="91">
        <f>N18*Q18</f>
        <v>0</v>
      </c>
      <c r="S18" s="113"/>
      <c r="T18" s="113">
        <f aca="true" t="shared" si="7" ref="T18:T23">R18-S18</f>
        <v>0</v>
      </c>
      <c r="V18" s="88"/>
      <c r="W18" s="89" t="s">
        <v>127</v>
      </c>
      <c r="X18" s="92">
        <f>1.8*0.4*12</f>
        <v>8.64</v>
      </c>
      <c r="Y18" s="91"/>
      <c r="Z18" s="91"/>
      <c r="AA18" s="91"/>
      <c r="AB18" s="91">
        <f>X18*AA18</f>
        <v>0</v>
      </c>
      <c r="AC18" s="113"/>
      <c r="AD18" s="113">
        <f aca="true" t="shared" si="8" ref="AD18:AD23">AB18-AC18</f>
        <v>0</v>
      </c>
      <c r="AF18" s="88"/>
      <c r="AG18" s="89" t="s">
        <v>127</v>
      </c>
      <c r="AH18" s="92">
        <f>1.8*0.4*12</f>
        <v>8.64</v>
      </c>
      <c r="AI18" s="91"/>
      <c r="AJ18" s="91"/>
      <c r="AK18" s="91">
        <v>1</v>
      </c>
      <c r="AL18" s="91">
        <f>AH18*AK18</f>
        <v>8.64</v>
      </c>
      <c r="AM18" s="113"/>
      <c r="AN18" s="113">
        <f aca="true" t="shared" si="9" ref="AN18:AN23">AL18-AM18</f>
        <v>8.64</v>
      </c>
      <c r="AP18" s="88"/>
      <c r="AQ18" s="89" t="s">
        <v>127</v>
      </c>
      <c r="AR18" s="92">
        <f>1.8*0.4*12</f>
        <v>8.64</v>
      </c>
      <c r="AS18" s="91"/>
      <c r="AT18" s="91"/>
      <c r="AU18" s="91"/>
      <c r="AV18" s="91">
        <f>AR18*AU18</f>
        <v>0</v>
      </c>
      <c r="AW18" s="113"/>
      <c r="AX18" s="113">
        <f aca="true" t="shared" si="10" ref="AX18:AX23">AV18-AW18</f>
        <v>0</v>
      </c>
      <c r="AZ18" s="88"/>
      <c r="BA18" s="89" t="s">
        <v>127</v>
      </c>
      <c r="BB18" s="92">
        <f>1.8*0.4*12</f>
        <v>8.64</v>
      </c>
      <c r="BC18" s="91"/>
      <c r="BD18" s="91"/>
      <c r="BE18" s="91">
        <v>1</v>
      </c>
      <c r="BF18" s="91">
        <f>BB18*BE18</f>
        <v>8.64</v>
      </c>
      <c r="BG18" s="113"/>
      <c r="BH18" s="113">
        <f aca="true" t="shared" si="11" ref="BH18:BH23">BF18-BG18</f>
        <v>8.64</v>
      </c>
      <c r="BJ18" s="88"/>
      <c r="BK18" s="89" t="s">
        <v>127</v>
      </c>
      <c r="BL18" s="92">
        <f>1.8*0.4*12</f>
        <v>8.64</v>
      </c>
      <c r="BM18" s="91"/>
      <c r="BN18" s="91"/>
      <c r="BO18" s="91">
        <v>1</v>
      </c>
      <c r="BP18" s="91">
        <f>BL18*BO18</f>
        <v>8.64</v>
      </c>
      <c r="BQ18" s="113"/>
      <c r="BR18" s="113">
        <f aca="true" t="shared" si="12" ref="BR18:BR23">BP18-BQ18</f>
        <v>8.64</v>
      </c>
      <c r="BT18" s="88"/>
      <c r="BU18" s="89" t="s">
        <v>127</v>
      </c>
      <c r="BV18" s="92">
        <f>1.8*0.4*12</f>
        <v>8.64</v>
      </c>
      <c r="BW18" s="91"/>
      <c r="BX18" s="91"/>
      <c r="BY18" s="91"/>
      <c r="BZ18" s="91">
        <f>BV18*BY18</f>
        <v>0</v>
      </c>
      <c r="CA18" s="113"/>
      <c r="CB18" s="113">
        <f aca="true" t="shared" si="13" ref="CB18:CB23">BZ18-CA18</f>
        <v>0</v>
      </c>
      <c r="CD18" s="88"/>
      <c r="CE18" s="89" t="s">
        <v>127</v>
      </c>
      <c r="CF18" s="92">
        <f>1.8*0.4*12</f>
        <v>8.64</v>
      </c>
      <c r="CG18" s="91"/>
      <c r="CH18" s="91"/>
      <c r="CI18" s="91"/>
      <c r="CJ18" s="91">
        <f>CF18*CI18</f>
        <v>0</v>
      </c>
      <c r="CK18" s="113"/>
      <c r="CL18" s="113">
        <f aca="true" t="shared" si="14" ref="CL18:CL23">CJ18-CK18</f>
        <v>0</v>
      </c>
      <c r="CN18" s="88"/>
      <c r="CO18" s="89" t="s">
        <v>127</v>
      </c>
      <c r="CP18" s="92">
        <f>1.8*0.4*12</f>
        <v>8.64</v>
      </c>
      <c r="CQ18" s="91"/>
      <c r="CR18" s="91"/>
      <c r="CS18" s="91"/>
      <c r="CT18" s="91">
        <f>CP18*CS18</f>
        <v>0</v>
      </c>
      <c r="CU18" s="113"/>
      <c r="CV18" s="113">
        <f aca="true" t="shared" si="15" ref="CV18:CV23">CT18-CU18</f>
        <v>0</v>
      </c>
      <c r="CX18" s="88"/>
      <c r="CY18" s="89" t="s">
        <v>127</v>
      </c>
      <c r="CZ18" s="92">
        <f>1.8*0.4*12</f>
        <v>8.64</v>
      </c>
      <c r="DA18" s="91"/>
      <c r="DB18" s="91"/>
      <c r="DC18" s="91"/>
      <c r="DD18" s="91">
        <f>CZ18*DC18</f>
        <v>0</v>
      </c>
      <c r="DE18" s="113"/>
      <c r="DF18" s="113">
        <f aca="true" t="shared" si="16" ref="DF18:DF23">DD18-DE18</f>
        <v>0</v>
      </c>
      <c r="DH18" s="88"/>
      <c r="DI18" s="89" t="s">
        <v>127</v>
      </c>
      <c r="DJ18" s="92">
        <f>1.8*0.4*12</f>
        <v>8.64</v>
      </c>
      <c r="DK18" s="91"/>
      <c r="DL18" s="91"/>
      <c r="DM18" s="91"/>
      <c r="DN18" s="91">
        <f>DJ18*DM18</f>
        <v>0</v>
      </c>
      <c r="DO18" s="113"/>
      <c r="DP18" s="113">
        <f aca="true" t="shared" si="17" ref="DP18:DP23">DN18-DO18</f>
        <v>0</v>
      </c>
      <c r="DR18" s="88"/>
      <c r="DS18" s="89" t="s">
        <v>127</v>
      </c>
      <c r="DT18" s="92">
        <f>1.8*0.4*12</f>
        <v>8.64</v>
      </c>
      <c r="DU18" s="91"/>
      <c r="DV18" s="91"/>
      <c r="DW18" s="91"/>
      <c r="DX18" s="91">
        <f>DT18*DW18</f>
        <v>0</v>
      </c>
      <c r="DY18" s="113"/>
      <c r="DZ18" s="113">
        <f aca="true" t="shared" si="18" ref="DZ18:DZ23">DX18-DY18</f>
        <v>0</v>
      </c>
      <c r="EB18" s="88"/>
      <c r="EC18" s="89" t="s">
        <v>127</v>
      </c>
      <c r="ED18" s="92">
        <f>1.8*0.4*12</f>
        <v>8.64</v>
      </c>
      <c r="EE18" s="91"/>
      <c r="EF18" s="91"/>
      <c r="EG18" s="91"/>
      <c r="EH18" s="91">
        <f>ED18*EG18</f>
        <v>0</v>
      </c>
      <c r="EI18" s="113"/>
      <c r="EJ18" s="113">
        <f aca="true" t="shared" si="19" ref="EJ18:EJ23">EH18-EI18</f>
        <v>0</v>
      </c>
      <c r="EL18" s="88"/>
      <c r="EM18" s="89" t="s">
        <v>127</v>
      </c>
      <c r="EN18" s="92">
        <f>1.8*0.4*12</f>
        <v>8.64</v>
      </c>
      <c r="EO18" s="91"/>
      <c r="EP18" s="91"/>
      <c r="EQ18" s="91"/>
      <c r="ER18" s="91">
        <f>EN18*EQ18</f>
        <v>0</v>
      </c>
      <c r="ES18" s="113"/>
      <c r="ET18" s="113">
        <f aca="true" t="shared" si="20" ref="ET18:ET23">ER18-ES18</f>
        <v>0</v>
      </c>
      <c r="EV18" s="88"/>
      <c r="EW18" s="89" t="s">
        <v>127</v>
      </c>
      <c r="EX18" s="92">
        <f>1.8*0.4*12</f>
        <v>8.64</v>
      </c>
      <c r="EY18" s="91"/>
      <c r="EZ18" s="91"/>
      <c r="FA18" s="91"/>
      <c r="FB18" s="91">
        <f>EX18*FA18</f>
        <v>0</v>
      </c>
      <c r="FC18" s="113"/>
      <c r="FD18" s="113">
        <f aca="true" t="shared" si="21" ref="FD18:FD23">FB18-FC18</f>
        <v>0</v>
      </c>
      <c r="FF18" s="88"/>
      <c r="FG18" s="89" t="s">
        <v>127</v>
      </c>
      <c r="FH18" s="92">
        <f>1.8*0.4*12</f>
        <v>8.64</v>
      </c>
      <c r="FI18" s="91"/>
      <c r="FJ18" s="91"/>
      <c r="FK18" s="91"/>
      <c r="FL18" s="91">
        <f>FH18*FK18</f>
        <v>0</v>
      </c>
      <c r="FM18" s="113"/>
      <c r="FN18" s="113">
        <f aca="true" t="shared" si="22" ref="FN18:FN23">FL18-FM18</f>
        <v>0</v>
      </c>
      <c r="FP18" s="88"/>
      <c r="FQ18" s="89" t="s">
        <v>127</v>
      </c>
      <c r="FR18" s="92">
        <f>1.8*0.4*12</f>
        <v>8.64</v>
      </c>
      <c r="FS18" s="91">
        <f t="shared" si="2"/>
        <v>0</v>
      </c>
      <c r="FT18" s="91">
        <f t="shared" si="3"/>
        <v>0</v>
      </c>
      <c r="FU18" s="91">
        <f t="shared" si="4"/>
        <v>3</v>
      </c>
      <c r="FV18" s="91">
        <f>FR18*FU18</f>
        <v>25.92</v>
      </c>
      <c r="FW18" s="113">
        <f t="shared" si="5"/>
        <v>0</v>
      </c>
      <c r="FX18" s="113">
        <f t="shared" si="6"/>
        <v>25.92</v>
      </c>
    </row>
    <row r="19" spans="2:180" ht="15">
      <c r="B19" s="88"/>
      <c r="C19" s="89" t="s">
        <v>128</v>
      </c>
      <c r="D19" s="92">
        <f>1.8*0.3*12</f>
        <v>6.48</v>
      </c>
      <c r="E19" s="91"/>
      <c r="F19" s="91"/>
      <c r="G19" s="91">
        <v>20</v>
      </c>
      <c r="H19" s="91">
        <f>D19*G19</f>
        <v>129.60000000000002</v>
      </c>
      <c r="I19" s="113"/>
      <c r="J19" s="113">
        <f>H19-I19</f>
        <v>129.60000000000002</v>
      </c>
      <c r="L19" s="88"/>
      <c r="M19" s="89" t="s">
        <v>128</v>
      </c>
      <c r="N19" s="92">
        <f>1.8*0.3*12</f>
        <v>6.48</v>
      </c>
      <c r="O19" s="91"/>
      <c r="P19" s="91"/>
      <c r="Q19" s="91">
        <v>12</v>
      </c>
      <c r="R19" s="91">
        <f>N19*Q19</f>
        <v>77.76</v>
      </c>
      <c r="S19" s="113"/>
      <c r="T19" s="113">
        <f t="shared" si="7"/>
        <v>77.76</v>
      </c>
      <c r="V19" s="88"/>
      <c r="W19" s="89" t="s">
        <v>128</v>
      </c>
      <c r="X19" s="92">
        <f>1.8*0.3*12</f>
        <v>6.48</v>
      </c>
      <c r="Y19" s="91"/>
      <c r="Z19" s="91"/>
      <c r="AA19" s="91">
        <v>13</v>
      </c>
      <c r="AB19" s="91">
        <f>X19*AA19</f>
        <v>84.24000000000001</v>
      </c>
      <c r="AC19" s="113"/>
      <c r="AD19" s="113">
        <f t="shared" si="8"/>
        <v>84.24000000000001</v>
      </c>
      <c r="AF19" s="88"/>
      <c r="AG19" s="89" t="s">
        <v>128</v>
      </c>
      <c r="AH19" s="92">
        <f>1.8*0.3*12</f>
        <v>6.48</v>
      </c>
      <c r="AI19" s="91"/>
      <c r="AJ19" s="91"/>
      <c r="AK19" s="91">
        <v>14</v>
      </c>
      <c r="AL19" s="91">
        <f>AH19*AK19</f>
        <v>90.72</v>
      </c>
      <c r="AM19" s="113"/>
      <c r="AN19" s="113">
        <f t="shared" si="9"/>
        <v>90.72</v>
      </c>
      <c r="AP19" s="88"/>
      <c r="AQ19" s="89" t="s">
        <v>128</v>
      </c>
      <c r="AR19" s="92">
        <f>1.8*0.3*12</f>
        <v>6.48</v>
      </c>
      <c r="AS19" s="91"/>
      <c r="AT19" s="91"/>
      <c r="AU19" s="91">
        <v>13</v>
      </c>
      <c r="AV19" s="91">
        <f>AR19*AU19</f>
        <v>84.24000000000001</v>
      </c>
      <c r="AW19" s="113"/>
      <c r="AX19" s="113">
        <f t="shared" si="10"/>
        <v>84.24000000000001</v>
      </c>
      <c r="AZ19" s="88"/>
      <c r="BA19" s="89" t="s">
        <v>128</v>
      </c>
      <c r="BB19" s="92">
        <f>1.8*0.3*12</f>
        <v>6.48</v>
      </c>
      <c r="BC19" s="91"/>
      <c r="BD19" s="91"/>
      <c r="BE19" s="91">
        <v>12</v>
      </c>
      <c r="BF19" s="91">
        <f>BB19*BE19</f>
        <v>77.76</v>
      </c>
      <c r="BG19" s="113"/>
      <c r="BH19" s="113">
        <f t="shared" si="11"/>
        <v>77.76</v>
      </c>
      <c r="BJ19" s="88"/>
      <c r="BK19" s="89" t="s">
        <v>128</v>
      </c>
      <c r="BL19" s="92">
        <f>1.8*0.3*12</f>
        <v>6.48</v>
      </c>
      <c r="BM19" s="91"/>
      <c r="BN19" s="91"/>
      <c r="BO19" s="91">
        <v>12</v>
      </c>
      <c r="BP19" s="91">
        <f>BL19*BO19</f>
        <v>77.76</v>
      </c>
      <c r="BQ19" s="113"/>
      <c r="BR19" s="113">
        <f t="shared" si="12"/>
        <v>77.76</v>
      </c>
      <c r="BT19" s="88"/>
      <c r="BU19" s="89" t="s">
        <v>128</v>
      </c>
      <c r="BV19" s="92">
        <f>1.8*0.3*12</f>
        <v>6.48</v>
      </c>
      <c r="BW19" s="91"/>
      <c r="BX19" s="91"/>
      <c r="BY19" s="91">
        <v>13</v>
      </c>
      <c r="BZ19" s="91">
        <f>BV19*BY19</f>
        <v>84.24000000000001</v>
      </c>
      <c r="CA19" s="113"/>
      <c r="CB19" s="113">
        <f t="shared" si="13"/>
        <v>84.24000000000001</v>
      </c>
      <c r="CD19" s="88"/>
      <c r="CE19" s="89" t="s">
        <v>128</v>
      </c>
      <c r="CF19" s="92">
        <f>1.8*0.3*12</f>
        <v>6.48</v>
      </c>
      <c r="CG19" s="91"/>
      <c r="CH19" s="91"/>
      <c r="CI19" s="91">
        <v>13</v>
      </c>
      <c r="CJ19" s="91">
        <f>CF19*CI19</f>
        <v>84.24000000000001</v>
      </c>
      <c r="CK19" s="113"/>
      <c r="CL19" s="113">
        <f t="shared" si="14"/>
        <v>84.24000000000001</v>
      </c>
      <c r="CN19" s="88"/>
      <c r="CO19" s="89" t="s">
        <v>128</v>
      </c>
      <c r="CP19" s="92">
        <f>1.8*0.3*12</f>
        <v>6.48</v>
      </c>
      <c r="CQ19" s="91"/>
      <c r="CR19" s="91"/>
      <c r="CS19" s="91">
        <v>12</v>
      </c>
      <c r="CT19" s="91">
        <f>CP19*CS19</f>
        <v>77.76</v>
      </c>
      <c r="CU19" s="113"/>
      <c r="CV19" s="113">
        <f t="shared" si="15"/>
        <v>77.76</v>
      </c>
      <c r="CX19" s="88"/>
      <c r="CY19" s="89" t="s">
        <v>128</v>
      </c>
      <c r="CZ19" s="92">
        <f>1.8*0.3*12</f>
        <v>6.48</v>
      </c>
      <c r="DA19" s="91"/>
      <c r="DB19" s="91"/>
      <c r="DC19" s="91">
        <v>13</v>
      </c>
      <c r="DD19" s="91">
        <f>CZ19*DC19</f>
        <v>84.24000000000001</v>
      </c>
      <c r="DE19" s="113"/>
      <c r="DF19" s="113">
        <f t="shared" si="16"/>
        <v>84.24000000000001</v>
      </c>
      <c r="DH19" s="88"/>
      <c r="DI19" s="89" t="s">
        <v>128</v>
      </c>
      <c r="DJ19" s="92">
        <f>1.8*0.3*12</f>
        <v>6.48</v>
      </c>
      <c r="DK19" s="91"/>
      <c r="DL19" s="91"/>
      <c r="DM19" s="91">
        <v>13</v>
      </c>
      <c r="DN19" s="91">
        <f>DJ19*DM19</f>
        <v>84.24000000000001</v>
      </c>
      <c r="DO19" s="113"/>
      <c r="DP19" s="113">
        <f t="shared" si="17"/>
        <v>84.24000000000001</v>
      </c>
      <c r="DR19" s="88"/>
      <c r="DS19" s="89" t="s">
        <v>128</v>
      </c>
      <c r="DT19" s="92">
        <f>1.8*0.3*12</f>
        <v>6.48</v>
      </c>
      <c r="DU19" s="91"/>
      <c r="DV19" s="91"/>
      <c r="DW19" s="91">
        <v>13</v>
      </c>
      <c r="DX19" s="91">
        <f>DT19*DW19</f>
        <v>84.24000000000001</v>
      </c>
      <c r="DY19" s="113"/>
      <c r="DZ19" s="113">
        <f t="shared" si="18"/>
        <v>84.24000000000001</v>
      </c>
      <c r="EB19" s="88"/>
      <c r="EC19" s="89" t="s">
        <v>128</v>
      </c>
      <c r="ED19" s="92">
        <f>1.8*0.3*12</f>
        <v>6.48</v>
      </c>
      <c r="EE19" s="91"/>
      <c r="EF19" s="91"/>
      <c r="EG19" s="91">
        <v>15</v>
      </c>
      <c r="EH19" s="91">
        <f>ED19*EG19</f>
        <v>97.2</v>
      </c>
      <c r="EI19" s="113"/>
      <c r="EJ19" s="113">
        <f t="shared" si="19"/>
        <v>97.2</v>
      </c>
      <c r="EL19" s="88"/>
      <c r="EM19" s="89" t="s">
        <v>128</v>
      </c>
      <c r="EN19" s="92">
        <f>1.8*0.3*12</f>
        <v>6.48</v>
      </c>
      <c r="EO19" s="91"/>
      <c r="EP19" s="91"/>
      <c r="EQ19" s="91">
        <v>12</v>
      </c>
      <c r="ER19" s="91">
        <f>EN19*EQ19</f>
        <v>77.76</v>
      </c>
      <c r="ES19" s="113"/>
      <c r="ET19" s="113">
        <f t="shared" si="20"/>
        <v>77.76</v>
      </c>
      <c r="EV19" s="88"/>
      <c r="EW19" s="89" t="s">
        <v>128</v>
      </c>
      <c r="EX19" s="92">
        <f>1.8*0.3*12</f>
        <v>6.48</v>
      </c>
      <c r="EY19" s="91"/>
      <c r="EZ19" s="91"/>
      <c r="FA19" s="91">
        <v>10</v>
      </c>
      <c r="FB19" s="91">
        <f>EX19*FA19</f>
        <v>64.80000000000001</v>
      </c>
      <c r="FC19" s="113"/>
      <c r="FD19" s="113">
        <f t="shared" si="21"/>
        <v>64.80000000000001</v>
      </c>
      <c r="FF19" s="88"/>
      <c r="FG19" s="89" t="s">
        <v>128</v>
      </c>
      <c r="FH19" s="92">
        <f>1.8*0.3*12</f>
        <v>6.48</v>
      </c>
      <c r="FI19" s="91"/>
      <c r="FJ19" s="91"/>
      <c r="FK19" s="91">
        <v>14</v>
      </c>
      <c r="FL19" s="91">
        <f>FH19*FK19</f>
        <v>90.72</v>
      </c>
      <c r="FM19" s="113"/>
      <c r="FN19" s="113">
        <f t="shared" si="22"/>
        <v>90.72</v>
      </c>
      <c r="FP19" s="88"/>
      <c r="FQ19" s="89" t="s">
        <v>128</v>
      </c>
      <c r="FR19" s="92">
        <f>1.8*0.3*12</f>
        <v>6.48</v>
      </c>
      <c r="FS19" s="91">
        <f t="shared" si="2"/>
        <v>0</v>
      </c>
      <c r="FT19" s="91">
        <f t="shared" si="3"/>
        <v>0</v>
      </c>
      <c r="FU19" s="91">
        <f t="shared" si="4"/>
        <v>224</v>
      </c>
      <c r="FV19" s="91">
        <f>FR19*FU19</f>
        <v>1451.52</v>
      </c>
      <c r="FW19" s="113">
        <f t="shared" si="5"/>
        <v>0</v>
      </c>
      <c r="FX19" s="113">
        <f t="shared" si="6"/>
        <v>1451.5200000000002</v>
      </c>
    </row>
    <row r="20" spans="2:180" ht="15">
      <c r="B20" s="88" t="s">
        <v>129</v>
      </c>
      <c r="C20" s="89" t="s">
        <v>130</v>
      </c>
      <c r="D20" s="92"/>
      <c r="E20" s="91"/>
      <c r="F20" s="91"/>
      <c r="G20" s="91">
        <f>G21+G22</f>
        <v>37</v>
      </c>
      <c r="H20" s="91">
        <f>H21+H22</f>
        <v>1110</v>
      </c>
      <c r="I20" s="91">
        <f>I21+I22</f>
        <v>111</v>
      </c>
      <c r="J20" s="91">
        <f>J21+J22</f>
        <v>999</v>
      </c>
      <c r="L20" s="88" t="s">
        <v>129</v>
      </c>
      <c r="M20" s="89" t="s">
        <v>130</v>
      </c>
      <c r="N20" s="92"/>
      <c r="O20" s="91"/>
      <c r="P20" s="91"/>
      <c r="Q20" s="91">
        <f>Q21+Q22</f>
        <v>37</v>
      </c>
      <c r="R20" s="91">
        <f>R21+R22</f>
        <v>1110</v>
      </c>
      <c r="S20" s="91">
        <f>S21+S22</f>
        <v>111</v>
      </c>
      <c r="T20" s="91">
        <f>T21+T22</f>
        <v>999</v>
      </c>
      <c r="V20" s="88" t="s">
        <v>129</v>
      </c>
      <c r="W20" s="89" t="s">
        <v>130</v>
      </c>
      <c r="X20" s="92"/>
      <c r="Y20" s="91"/>
      <c r="Z20" s="91"/>
      <c r="AA20" s="91">
        <f>AA21+AA22</f>
        <v>21</v>
      </c>
      <c r="AB20" s="91">
        <f>AB21+AB22</f>
        <v>504</v>
      </c>
      <c r="AC20" s="91">
        <f>AC21+AC22</f>
        <v>50.400000000000006</v>
      </c>
      <c r="AD20" s="91">
        <f>AD21+AD22</f>
        <v>453.6</v>
      </c>
      <c r="AF20" s="88" t="s">
        <v>129</v>
      </c>
      <c r="AG20" s="89" t="s">
        <v>130</v>
      </c>
      <c r="AH20" s="92"/>
      <c r="AI20" s="91"/>
      <c r="AJ20" s="91"/>
      <c r="AK20" s="91">
        <f>AK21+AK22</f>
        <v>21</v>
      </c>
      <c r="AL20" s="91">
        <f>AL21+AL22</f>
        <v>504</v>
      </c>
      <c r="AM20" s="91">
        <f>AM21+AM22</f>
        <v>50.400000000000006</v>
      </c>
      <c r="AN20" s="91">
        <f>AN21+AN22</f>
        <v>453.6</v>
      </c>
      <c r="AP20" s="88" t="s">
        <v>129</v>
      </c>
      <c r="AQ20" s="89" t="s">
        <v>130</v>
      </c>
      <c r="AR20" s="92"/>
      <c r="AS20" s="91"/>
      <c r="AT20" s="91"/>
      <c r="AU20" s="91">
        <f>AU21+AU22</f>
        <v>21</v>
      </c>
      <c r="AV20" s="91">
        <f>AV21+AV22</f>
        <v>504</v>
      </c>
      <c r="AW20" s="91">
        <f>AW21+AW22</f>
        <v>50.400000000000006</v>
      </c>
      <c r="AX20" s="91">
        <f>AX21+AX22</f>
        <v>453.6</v>
      </c>
      <c r="AZ20" s="88" t="s">
        <v>129</v>
      </c>
      <c r="BA20" s="89" t="s">
        <v>130</v>
      </c>
      <c r="BB20" s="92"/>
      <c r="BC20" s="91"/>
      <c r="BD20" s="91"/>
      <c r="BE20" s="91">
        <f>BE21+BE22</f>
        <v>23</v>
      </c>
      <c r="BF20" s="91">
        <f>BF21+BF22</f>
        <v>690</v>
      </c>
      <c r="BG20" s="91">
        <f>BG21+BG22</f>
        <v>69</v>
      </c>
      <c r="BH20" s="91">
        <f>BH21+BH22</f>
        <v>621</v>
      </c>
      <c r="BJ20" s="88" t="s">
        <v>129</v>
      </c>
      <c r="BK20" s="89" t="s">
        <v>130</v>
      </c>
      <c r="BL20" s="92"/>
      <c r="BM20" s="91"/>
      <c r="BN20" s="91"/>
      <c r="BO20" s="91">
        <f>BO21+BO22</f>
        <v>21</v>
      </c>
      <c r="BP20" s="91">
        <f>BP21+BP22</f>
        <v>504</v>
      </c>
      <c r="BQ20" s="91">
        <f>BQ21+BQ22</f>
        <v>50.400000000000006</v>
      </c>
      <c r="BR20" s="91">
        <f>BR21+BR22</f>
        <v>453.6</v>
      </c>
      <c r="BT20" s="88" t="s">
        <v>129</v>
      </c>
      <c r="BU20" s="89" t="s">
        <v>130</v>
      </c>
      <c r="BV20" s="92"/>
      <c r="BW20" s="91"/>
      <c r="BX20" s="91"/>
      <c r="BY20" s="91">
        <f>BY21+BY22</f>
        <v>21</v>
      </c>
      <c r="BZ20" s="91">
        <f>BZ21+BZ22</f>
        <v>504</v>
      </c>
      <c r="CA20" s="91">
        <f>CA21+CA22</f>
        <v>50.400000000000006</v>
      </c>
      <c r="CB20" s="91">
        <f>CB21+CB22</f>
        <v>453.6</v>
      </c>
      <c r="CD20" s="88" t="s">
        <v>129</v>
      </c>
      <c r="CE20" s="89" t="s">
        <v>130</v>
      </c>
      <c r="CF20" s="92"/>
      <c r="CG20" s="91"/>
      <c r="CH20" s="91"/>
      <c r="CI20" s="91">
        <f>CI21+CI22</f>
        <v>21</v>
      </c>
      <c r="CJ20" s="91">
        <f>CJ21+CJ22</f>
        <v>504</v>
      </c>
      <c r="CK20" s="91">
        <f>CK21+CK22</f>
        <v>50.400000000000006</v>
      </c>
      <c r="CL20" s="91">
        <f>CL21+CL22</f>
        <v>453.6</v>
      </c>
      <c r="CN20" s="88" t="s">
        <v>129</v>
      </c>
      <c r="CO20" s="89" t="s">
        <v>130</v>
      </c>
      <c r="CP20" s="92"/>
      <c r="CQ20" s="91"/>
      <c r="CR20" s="91"/>
      <c r="CS20" s="91">
        <f>CS21+CS22</f>
        <v>21</v>
      </c>
      <c r="CT20" s="91">
        <f>CT21+CT22</f>
        <v>504</v>
      </c>
      <c r="CU20" s="91">
        <f>CU21+CU22</f>
        <v>50.400000000000006</v>
      </c>
      <c r="CV20" s="91">
        <f>CV21+CV22</f>
        <v>453.6</v>
      </c>
      <c r="CX20" s="88" t="s">
        <v>129</v>
      </c>
      <c r="CY20" s="89" t="s">
        <v>130</v>
      </c>
      <c r="CZ20" s="92"/>
      <c r="DA20" s="91"/>
      <c r="DB20" s="91"/>
      <c r="DC20" s="91">
        <f>DC21+DC22</f>
        <v>21</v>
      </c>
      <c r="DD20" s="91">
        <f>DD21+DD22</f>
        <v>504</v>
      </c>
      <c r="DE20" s="91">
        <f>DE21+DE22</f>
        <v>50.400000000000006</v>
      </c>
      <c r="DF20" s="91">
        <f>DF21+DF22</f>
        <v>453.6</v>
      </c>
      <c r="DH20" s="88" t="s">
        <v>129</v>
      </c>
      <c r="DI20" s="89" t="s">
        <v>130</v>
      </c>
      <c r="DJ20" s="92"/>
      <c r="DK20" s="91"/>
      <c r="DL20" s="91"/>
      <c r="DM20" s="91">
        <f>DM21+DM22</f>
        <v>21</v>
      </c>
      <c r="DN20" s="91">
        <f>DN21+DN22</f>
        <v>504</v>
      </c>
      <c r="DO20" s="91">
        <f>DO21+DO22</f>
        <v>50.400000000000006</v>
      </c>
      <c r="DP20" s="91">
        <f>DP21+DP22</f>
        <v>453.6</v>
      </c>
      <c r="DR20" s="88" t="s">
        <v>129</v>
      </c>
      <c r="DS20" s="89" t="s">
        <v>130</v>
      </c>
      <c r="DT20" s="92"/>
      <c r="DU20" s="91"/>
      <c r="DV20" s="91"/>
      <c r="DW20" s="91">
        <f>DW21+DW22</f>
        <v>21</v>
      </c>
      <c r="DX20" s="91">
        <f>DX21+DX22</f>
        <v>504</v>
      </c>
      <c r="DY20" s="91">
        <f>DY21+DY22</f>
        <v>50.400000000000006</v>
      </c>
      <c r="DZ20" s="91">
        <f>DZ21+DZ22</f>
        <v>453.6</v>
      </c>
      <c r="EB20" s="88" t="s">
        <v>129</v>
      </c>
      <c r="EC20" s="89" t="s">
        <v>130</v>
      </c>
      <c r="ED20" s="92"/>
      <c r="EE20" s="91"/>
      <c r="EF20" s="91"/>
      <c r="EG20" s="91">
        <f>EG21+EG22</f>
        <v>21</v>
      </c>
      <c r="EH20" s="91">
        <f>EH21+EH22</f>
        <v>504</v>
      </c>
      <c r="EI20" s="91">
        <f>EI21+EI22</f>
        <v>50.400000000000006</v>
      </c>
      <c r="EJ20" s="91">
        <f>EJ21+EJ22</f>
        <v>453.6</v>
      </c>
      <c r="EL20" s="88" t="s">
        <v>129</v>
      </c>
      <c r="EM20" s="89" t="s">
        <v>130</v>
      </c>
      <c r="EN20" s="92"/>
      <c r="EO20" s="91"/>
      <c r="EP20" s="91"/>
      <c r="EQ20" s="91">
        <f>EQ21+EQ22</f>
        <v>21</v>
      </c>
      <c r="ER20" s="91">
        <f>ER21+ER22</f>
        <v>504</v>
      </c>
      <c r="ES20" s="91">
        <f>ES21+ES22</f>
        <v>50.400000000000006</v>
      </c>
      <c r="ET20" s="91">
        <f>ET21+ET22</f>
        <v>453.6</v>
      </c>
      <c r="EV20" s="88" t="s">
        <v>129</v>
      </c>
      <c r="EW20" s="89" t="s">
        <v>130</v>
      </c>
      <c r="EX20" s="92"/>
      <c r="EY20" s="91"/>
      <c r="EZ20" s="91"/>
      <c r="FA20" s="91">
        <f>FA21+FA22</f>
        <v>21</v>
      </c>
      <c r="FB20" s="91">
        <f>FB21+FB22</f>
        <v>504</v>
      </c>
      <c r="FC20" s="91">
        <f>FC21+FC22</f>
        <v>50.400000000000006</v>
      </c>
      <c r="FD20" s="91">
        <f>FD21+FD22</f>
        <v>453.6</v>
      </c>
      <c r="FF20" s="88" t="s">
        <v>129</v>
      </c>
      <c r="FG20" s="89" t="s">
        <v>130</v>
      </c>
      <c r="FH20" s="92"/>
      <c r="FI20" s="91"/>
      <c r="FJ20" s="91"/>
      <c r="FK20" s="91">
        <f>FK21+FK22</f>
        <v>21</v>
      </c>
      <c r="FL20" s="91">
        <f>FL21+FL22</f>
        <v>504</v>
      </c>
      <c r="FM20" s="91">
        <f>FM21+FM22</f>
        <v>50.400000000000006</v>
      </c>
      <c r="FN20" s="91">
        <f>FN21+FN22</f>
        <v>453.6</v>
      </c>
      <c r="FP20" s="88" t="s">
        <v>129</v>
      </c>
      <c r="FQ20" s="89" t="s">
        <v>130</v>
      </c>
      <c r="FR20" s="92"/>
      <c r="FS20" s="91">
        <f t="shared" si="2"/>
        <v>0</v>
      </c>
      <c r="FT20" s="91">
        <f t="shared" si="3"/>
        <v>0</v>
      </c>
      <c r="FU20" s="91">
        <f>FU21+FU22</f>
        <v>391</v>
      </c>
      <c r="FV20" s="91">
        <f>FV21+FV22</f>
        <v>9966</v>
      </c>
      <c r="FW20" s="91">
        <f t="shared" si="5"/>
        <v>996.5999999999997</v>
      </c>
      <c r="FX20" s="91">
        <f t="shared" si="6"/>
        <v>8969.400000000003</v>
      </c>
    </row>
    <row r="21" spans="2:180" ht="15">
      <c r="B21" s="88"/>
      <c r="C21" s="89" t="s">
        <v>131</v>
      </c>
      <c r="D21" s="92" t="s">
        <v>132</v>
      </c>
      <c r="E21" s="91"/>
      <c r="F21" s="91"/>
      <c r="G21" s="91">
        <f>E12</f>
        <v>37</v>
      </c>
      <c r="H21" s="91">
        <f>G21*30</f>
        <v>1110</v>
      </c>
      <c r="I21" s="113">
        <f>H21*10%</f>
        <v>111</v>
      </c>
      <c r="J21" s="113">
        <f aca="true" t="shared" si="23" ref="J21:J26">H21-I21</f>
        <v>999</v>
      </c>
      <c r="L21" s="88"/>
      <c r="M21" s="89" t="s">
        <v>131</v>
      </c>
      <c r="N21" s="92" t="s">
        <v>132</v>
      </c>
      <c r="O21" s="91"/>
      <c r="P21" s="91"/>
      <c r="Q21" s="91">
        <f>O12</f>
        <v>37</v>
      </c>
      <c r="R21" s="91">
        <f>Q21*30</f>
        <v>1110</v>
      </c>
      <c r="S21" s="113">
        <f aca="true" t="shared" si="24" ref="S21:S26">R21*10%</f>
        <v>111</v>
      </c>
      <c r="T21" s="113">
        <f t="shared" si="7"/>
        <v>999</v>
      </c>
      <c r="V21" s="88"/>
      <c r="W21" s="89" t="s">
        <v>131</v>
      </c>
      <c r="X21" s="92" t="s">
        <v>132</v>
      </c>
      <c r="Y21" s="91"/>
      <c r="Z21" s="91"/>
      <c r="AA21" s="91"/>
      <c r="AB21" s="91">
        <f>AA21*30</f>
        <v>0</v>
      </c>
      <c r="AC21" s="113">
        <f aca="true" t="shared" si="25" ref="AC21:AC26">AB21*10%</f>
        <v>0</v>
      </c>
      <c r="AD21" s="113">
        <f t="shared" si="8"/>
        <v>0</v>
      </c>
      <c r="AF21" s="88"/>
      <c r="AG21" s="89" t="s">
        <v>131</v>
      </c>
      <c r="AH21" s="92" t="s">
        <v>132</v>
      </c>
      <c r="AI21" s="91"/>
      <c r="AJ21" s="91"/>
      <c r="AK21" s="91"/>
      <c r="AL21" s="91">
        <f>AK21*30</f>
        <v>0</v>
      </c>
      <c r="AM21" s="113">
        <f aca="true" t="shared" si="26" ref="AM21:AM26">AL21*10%</f>
        <v>0</v>
      </c>
      <c r="AN21" s="113">
        <f t="shared" si="9"/>
        <v>0</v>
      </c>
      <c r="AP21" s="88"/>
      <c r="AQ21" s="89" t="s">
        <v>131</v>
      </c>
      <c r="AR21" s="92" t="s">
        <v>132</v>
      </c>
      <c r="AS21" s="91"/>
      <c r="AT21" s="91"/>
      <c r="AU21" s="91"/>
      <c r="AV21" s="91">
        <f>AU21*30</f>
        <v>0</v>
      </c>
      <c r="AW21" s="113">
        <f aca="true" t="shared" si="27" ref="AW21:AW26">AV21*10%</f>
        <v>0</v>
      </c>
      <c r="AX21" s="113">
        <f t="shared" si="10"/>
        <v>0</v>
      </c>
      <c r="AZ21" s="88"/>
      <c r="BA21" s="89" t="s">
        <v>131</v>
      </c>
      <c r="BB21" s="92" t="s">
        <v>132</v>
      </c>
      <c r="BC21" s="91"/>
      <c r="BD21" s="91"/>
      <c r="BE21" s="91">
        <f>BC12</f>
        <v>23</v>
      </c>
      <c r="BF21" s="91">
        <f>BE21*30</f>
        <v>690</v>
      </c>
      <c r="BG21" s="113">
        <f aca="true" t="shared" si="28" ref="BG21:BG26">BF21*10%</f>
        <v>69</v>
      </c>
      <c r="BH21" s="113">
        <f t="shared" si="11"/>
        <v>621</v>
      </c>
      <c r="BJ21" s="88"/>
      <c r="BK21" s="89" t="s">
        <v>131</v>
      </c>
      <c r="BL21" s="92" t="s">
        <v>132</v>
      </c>
      <c r="BM21" s="91"/>
      <c r="BN21" s="91"/>
      <c r="BO21" s="91"/>
      <c r="BP21" s="91">
        <f>BO21*30</f>
        <v>0</v>
      </c>
      <c r="BQ21" s="113">
        <f aca="true" t="shared" si="29" ref="BQ21:BQ26">BP21*10%</f>
        <v>0</v>
      </c>
      <c r="BR21" s="113">
        <f t="shared" si="12"/>
        <v>0</v>
      </c>
      <c r="BT21" s="88"/>
      <c r="BU21" s="89" t="s">
        <v>131</v>
      </c>
      <c r="BV21" s="92" t="s">
        <v>132</v>
      </c>
      <c r="BW21" s="91"/>
      <c r="BX21" s="91"/>
      <c r="BY21" s="91"/>
      <c r="BZ21" s="91">
        <f>BY21*30</f>
        <v>0</v>
      </c>
      <c r="CA21" s="113">
        <f aca="true" t="shared" si="30" ref="CA21:CA26">BZ21*10%</f>
        <v>0</v>
      </c>
      <c r="CB21" s="113">
        <f t="shared" si="13"/>
        <v>0</v>
      </c>
      <c r="CD21" s="88"/>
      <c r="CE21" s="89" t="s">
        <v>131</v>
      </c>
      <c r="CF21" s="92" t="s">
        <v>132</v>
      </c>
      <c r="CG21" s="91"/>
      <c r="CH21" s="91"/>
      <c r="CI21" s="91"/>
      <c r="CJ21" s="91">
        <f>CI21*30</f>
        <v>0</v>
      </c>
      <c r="CK21" s="113">
        <f aca="true" t="shared" si="31" ref="CK21:CK26">CJ21*10%</f>
        <v>0</v>
      </c>
      <c r="CL21" s="113">
        <f t="shared" si="14"/>
        <v>0</v>
      </c>
      <c r="CN21" s="88"/>
      <c r="CO21" s="89" t="s">
        <v>131</v>
      </c>
      <c r="CP21" s="92" t="s">
        <v>132</v>
      </c>
      <c r="CQ21" s="91"/>
      <c r="CR21" s="91"/>
      <c r="CS21" s="91"/>
      <c r="CT21" s="91">
        <f>CS21*30</f>
        <v>0</v>
      </c>
      <c r="CU21" s="113">
        <f aca="true" t="shared" si="32" ref="CU21:CU26">CT21*10%</f>
        <v>0</v>
      </c>
      <c r="CV21" s="113">
        <f t="shared" si="15"/>
        <v>0</v>
      </c>
      <c r="CX21" s="88"/>
      <c r="CY21" s="89" t="s">
        <v>131</v>
      </c>
      <c r="CZ21" s="92" t="s">
        <v>132</v>
      </c>
      <c r="DA21" s="91"/>
      <c r="DB21" s="91"/>
      <c r="DC21" s="91"/>
      <c r="DD21" s="91">
        <f>DC21*30</f>
        <v>0</v>
      </c>
      <c r="DE21" s="113">
        <f aca="true" t="shared" si="33" ref="DE21:DE26">DD21*10%</f>
        <v>0</v>
      </c>
      <c r="DF21" s="113">
        <f t="shared" si="16"/>
        <v>0</v>
      </c>
      <c r="DH21" s="88"/>
      <c r="DI21" s="89" t="s">
        <v>131</v>
      </c>
      <c r="DJ21" s="92" t="s">
        <v>132</v>
      </c>
      <c r="DK21" s="91"/>
      <c r="DL21" s="91"/>
      <c r="DM21" s="91"/>
      <c r="DN21" s="91">
        <f>DM21*30</f>
        <v>0</v>
      </c>
      <c r="DO21" s="113">
        <f aca="true" t="shared" si="34" ref="DO21:DO26">DN21*10%</f>
        <v>0</v>
      </c>
      <c r="DP21" s="113">
        <f t="shared" si="17"/>
        <v>0</v>
      </c>
      <c r="DR21" s="88"/>
      <c r="DS21" s="89" t="s">
        <v>131</v>
      </c>
      <c r="DT21" s="92" t="s">
        <v>132</v>
      </c>
      <c r="DU21" s="91"/>
      <c r="DV21" s="91"/>
      <c r="DW21" s="91"/>
      <c r="DX21" s="91">
        <f>DW21*30</f>
        <v>0</v>
      </c>
      <c r="DY21" s="113">
        <f aca="true" t="shared" si="35" ref="DY21:DY26">DX21*10%</f>
        <v>0</v>
      </c>
      <c r="DZ21" s="113">
        <f t="shared" si="18"/>
        <v>0</v>
      </c>
      <c r="EB21" s="88"/>
      <c r="EC21" s="89" t="s">
        <v>131</v>
      </c>
      <c r="ED21" s="92" t="s">
        <v>132</v>
      </c>
      <c r="EE21" s="91"/>
      <c r="EF21" s="91"/>
      <c r="EG21" s="91"/>
      <c r="EH21" s="91">
        <f>EG21*30</f>
        <v>0</v>
      </c>
      <c r="EI21" s="113">
        <f aca="true" t="shared" si="36" ref="EI21:EI26">EH21*10%</f>
        <v>0</v>
      </c>
      <c r="EJ21" s="113">
        <f t="shared" si="19"/>
        <v>0</v>
      </c>
      <c r="EL21" s="88"/>
      <c r="EM21" s="89" t="s">
        <v>131</v>
      </c>
      <c r="EN21" s="92" t="s">
        <v>132</v>
      </c>
      <c r="EO21" s="91"/>
      <c r="EP21" s="91"/>
      <c r="EQ21" s="91"/>
      <c r="ER21" s="91">
        <f>EQ21*30</f>
        <v>0</v>
      </c>
      <c r="ES21" s="113">
        <f aca="true" t="shared" si="37" ref="ES21:ES26">ER21*10%</f>
        <v>0</v>
      </c>
      <c r="ET21" s="113">
        <f t="shared" si="20"/>
        <v>0</v>
      </c>
      <c r="EV21" s="88"/>
      <c r="EW21" s="89" t="s">
        <v>131</v>
      </c>
      <c r="EX21" s="92" t="s">
        <v>132</v>
      </c>
      <c r="EY21" s="91"/>
      <c r="EZ21" s="91"/>
      <c r="FA21" s="91"/>
      <c r="FB21" s="91">
        <f>FA21*30</f>
        <v>0</v>
      </c>
      <c r="FC21" s="113">
        <f aca="true" t="shared" si="38" ref="FC21:FC26">FB21*10%</f>
        <v>0</v>
      </c>
      <c r="FD21" s="113">
        <f t="shared" si="21"/>
        <v>0</v>
      </c>
      <c r="FF21" s="88"/>
      <c r="FG21" s="89" t="s">
        <v>131</v>
      </c>
      <c r="FH21" s="92" t="s">
        <v>132</v>
      </c>
      <c r="FI21" s="91"/>
      <c r="FJ21" s="91"/>
      <c r="FK21" s="91"/>
      <c r="FL21" s="91">
        <f>FK21*30</f>
        <v>0</v>
      </c>
      <c r="FM21" s="113">
        <f aca="true" t="shared" si="39" ref="FM21:FM26">FL21*10%</f>
        <v>0</v>
      </c>
      <c r="FN21" s="113">
        <f t="shared" si="22"/>
        <v>0</v>
      </c>
      <c r="FP21" s="88"/>
      <c r="FQ21" s="89" t="s">
        <v>131</v>
      </c>
      <c r="FR21" s="92" t="s">
        <v>132</v>
      </c>
      <c r="FS21" s="91">
        <f t="shared" si="2"/>
        <v>0</v>
      </c>
      <c r="FT21" s="91">
        <f t="shared" si="3"/>
        <v>0</v>
      </c>
      <c r="FU21" s="91">
        <f t="shared" si="4"/>
        <v>97</v>
      </c>
      <c r="FV21" s="91">
        <f>FU21*30</f>
        <v>2910</v>
      </c>
      <c r="FW21" s="113">
        <f t="shared" si="5"/>
        <v>291</v>
      </c>
      <c r="FX21" s="113">
        <f t="shared" si="6"/>
        <v>2619</v>
      </c>
    </row>
    <row r="22" spans="2:180" ht="15">
      <c r="B22" s="88"/>
      <c r="C22" s="89" t="s">
        <v>133</v>
      </c>
      <c r="D22" s="92" t="s">
        <v>134</v>
      </c>
      <c r="E22" s="91"/>
      <c r="F22" s="91"/>
      <c r="G22" s="91"/>
      <c r="H22" s="91">
        <f>G22*24</f>
        <v>0</v>
      </c>
      <c r="I22" s="113">
        <f>H22*10%</f>
        <v>0</v>
      </c>
      <c r="J22" s="113">
        <f t="shared" si="23"/>
        <v>0</v>
      </c>
      <c r="L22" s="88"/>
      <c r="M22" s="89" t="s">
        <v>133</v>
      </c>
      <c r="N22" s="92" t="s">
        <v>134</v>
      </c>
      <c r="O22" s="91"/>
      <c r="P22" s="91"/>
      <c r="Q22" s="91"/>
      <c r="R22" s="91">
        <f>Q22*24</f>
        <v>0</v>
      </c>
      <c r="S22" s="113">
        <f t="shared" si="24"/>
        <v>0</v>
      </c>
      <c r="T22" s="113">
        <f t="shared" si="7"/>
        <v>0</v>
      </c>
      <c r="V22" s="88"/>
      <c r="W22" s="89" t="s">
        <v>133</v>
      </c>
      <c r="X22" s="92" t="s">
        <v>134</v>
      </c>
      <c r="Y22" s="91"/>
      <c r="Z22" s="91"/>
      <c r="AA22" s="91">
        <f>Y12</f>
        <v>21</v>
      </c>
      <c r="AB22" s="91">
        <f>AA22*24</f>
        <v>504</v>
      </c>
      <c r="AC22" s="113">
        <f t="shared" si="25"/>
        <v>50.400000000000006</v>
      </c>
      <c r="AD22" s="113">
        <f t="shared" si="8"/>
        <v>453.6</v>
      </c>
      <c r="AF22" s="88"/>
      <c r="AG22" s="89" t="s">
        <v>133</v>
      </c>
      <c r="AH22" s="92" t="s">
        <v>134</v>
      </c>
      <c r="AI22" s="91"/>
      <c r="AJ22" s="91"/>
      <c r="AK22" s="91">
        <f>AI12</f>
        <v>21</v>
      </c>
      <c r="AL22" s="91">
        <f>AK22*24</f>
        <v>504</v>
      </c>
      <c r="AM22" s="113">
        <f t="shared" si="26"/>
        <v>50.400000000000006</v>
      </c>
      <c r="AN22" s="113">
        <f t="shared" si="9"/>
        <v>453.6</v>
      </c>
      <c r="AP22" s="88"/>
      <c r="AQ22" s="89" t="s">
        <v>133</v>
      </c>
      <c r="AR22" s="92" t="s">
        <v>134</v>
      </c>
      <c r="AS22" s="91"/>
      <c r="AT22" s="91"/>
      <c r="AU22" s="91">
        <f>AS12</f>
        <v>21</v>
      </c>
      <c r="AV22" s="91">
        <f>AU22*24</f>
        <v>504</v>
      </c>
      <c r="AW22" s="113">
        <f t="shared" si="27"/>
        <v>50.400000000000006</v>
      </c>
      <c r="AX22" s="113">
        <f t="shared" si="10"/>
        <v>453.6</v>
      </c>
      <c r="AZ22" s="88"/>
      <c r="BA22" s="89" t="s">
        <v>133</v>
      </c>
      <c r="BB22" s="92" t="s">
        <v>134</v>
      </c>
      <c r="BC22" s="91"/>
      <c r="BD22" s="91"/>
      <c r="BE22" s="91"/>
      <c r="BF22" s="91">
        <f>BE22*24</f>
        <v>0</v>
      </c>
      <c r="BG22" s="113">
        <f t="shared" si="28"/>
        <v>0</v>
      </c>
      <c r="BH22" s="113">
        <f t="shared" si="11"/>
        <v>0</v>
      </c>
      <c r="BJ22" s="88"/>
      <c r="BK22" s="89" t="s">
        <v>133</v>
      </c>
      <c r="BL22" s="92" t="s">
        <v>134</v>
      </c>
      <c r="BM22" s="91"/>
      <c r="BN22" s="91"/>
      <c r="BO22" s="91">
        <f>BM12</f>
        <v>21</v>
      </c>
      <c r="BP22" s="91">
        <f>BO22*24</f>
        <v>504</v>
      </c>
      <c r="BQ22" s="113">
        <f t="shared" si="29"/>
        <v>50.400000000000006</v>
      </c>
      <c r="BR22" s="113">
        <f t="shared" si="12"/>
        <v>453.6</v>
      </c>
      <c r="BT22" s="88"/>
      <c r="BU22" s="89" t="s">
        <v>133</v>
      </c>
      <c r="BV22" s="92" t="s">
        <v>134</v>
      </c>
      <c r="BW22" s="91"/>
      <c r="BX22" s="91"/>
      <c r="BY22" s="91">
        <f>BW12</f>
        <v>21</v>
      </c>
      <c r="BZ22" s="91">
        <f>BY22*24</f>
        <v>504</v>
      </c>
      <c r="CA22" s="113">
        <f t="shared" si="30"/>
        <v>50.400000000000006</v>
      </c>
      <c r="CB22" s="113">
        <f t="shared" si="13"/>
        <v>453.6</v>
      </c>
      <c r="CD22" s="88"/>
      <c r="CE22" s="89" t="s">
        <v>133</v>
      </c>
      <c r="CF22" s="92" t="s">
        <v>134</v>
      </c>
      <c r="CG22" s="91"/>
      <c r="CH22" s="91"/>
      <c r="CI22" s="91">
        <f>CG12</f>
        <v>21</v>
      </c>
      <c r="CJ22" s="91">
        <f>CI22*24</f>
        <v>504</v>
      </c>
      <c r="CK22" s="113">
        <f t="shared" si="31"/>
        <v>50.400000000000006</v>
      </c>
      <c r="CL22" s="113">
        <f t="shared" si="14"/>
        <v>453.6</v>
      </c>
      <c r="CN22" s="88"/>
      <c r="CO22" s="89" t="s">
        <v>133</v>
      </c>
      <c r="CP22" s="92" t="s">
        <v>134</v>
      </c>
      <c r="CQ22" s="91"/>
      <c r="CR22" s="91"/>
      <c r="CS22" s="91">
        <f>CQ12</f>
        <v>21</v>
      </c>
      <c r="CT22" s="91">
        <f>CS22*24</f>
        <v>504</v>
      </c>
      <c r="CU22" s="113">
        <f t="shared" si="32"/>
        <v>50.400000000000006</v>
      </c>
      <c r="CV22" s="113">
        <f t="shared" si="15"/>
        <v>453.6</v>
      </c>
      <c r="CX22" s="88"/>
      <c r="CY22" s="89" t="s">
        <v>133</v>
      </c>
      <c r="CZ22" s="92" t="s">
        <v>134</v>
      </c>
      <c r="DA22" s="91"/>
      <c r="DB22" s="91"/>
      <c r="DC22" s="91">
        <f>DA12</f>
        <v>21</v>
      </c>
      <c r="DD22" s="91">
        <f>DC22*24</f>
        <v>504</v>
      </c>
      <c r="DE22" s="113">
        <f t="shared" si="33"/>
        <v>50.400000000000006</v>
      </c>
      <c r="DF22" s="113">
        <f t="shared" si="16"/>
        <v>453.6</v>
      </c>
      <c r="DH22" s="88"/>
      <c r="DI22" s="89" t="s">
        <v>133</v>
      </c>
      <c r="DJ22" s="92" t="s">
        <v>134</v>
      </c>
      <c r="DK22" s="91"/>
      <c r="DL22" s="91"/>
      <c r="DM22" s="91">
        <f>DK12</f>
        <v>21</v>
      </c>
      <c r="DN22" s="91">
        <f>DM22*24</f>
        <v>504</v>
      </c>
      <c r="DO22" s="113">
        <f t="shared" si="34"/>
        <v>50.400000000000006</v>
      </c>
      <c r="DP22" s="113">
        <f t="shared" si="17"/>
        <v>453.6</v>
      </c>
      <c r="DR22" s="88"/>
      <c r="DS22" s="89" t="s">
        <v>133</v>
      </c>
      <c r="DT22" s="92" t="s">
        <v>134</v>
      </c>
      <c r="DU22" s="91"/>
      <c r="DV22" s="91"/>
      <c r="DW22" s="91">
        <f>DU12</f>
        <v>21</v>
      </c>
      <c r="DX22" s="91">
        <f>DW22*24</f>
        <v>504</v>
      </c>
      <c r="DY22" s="113">
        <f t="shared" si="35"/>
        <v>50.400000000000006</v>
      </c>
      <c r="DZ22" s="113">
        <f t="shared" si="18"/>
        <v>453.6</v>
      </c>
      <c r="EB22" s="88"/>
      <c r="EC22" s="89" t="s">
        <v>133</v>
      </c>
      <c r="ED22" s="92" t="s">
        <v>134</v>
      </c>
      <c r="EE22" s="91"/>
      <c r="EF22" s="91"/>
      <c r="EG22" s="91">
        <f>EE12</f>
        <v>21</v>
      </c>
      <c r="EH22" s="91">
        <f>EG22*24</f>
        <v>504</v>
      </c>
      <c r="EI22" s="113">
        <f t="shared" si="36"/>
        <v>50.400000000000006</v>
      </c>
      <c r="EJ22" s="113">
        <f t="shared" si="19"/>
        <v>453.6</v>
      </c>
      <c r="EL22" s="88"/>
      <c r="EM22" s="89" t="s">
        <v>133</v>
      </c>
      <c r="EN22" s="92" t="s">
        <v>134</v>
      </c>
      <c r="EO22" s="91"/>
      <c r="EP22" s="91"/>
      <c r="EQ22" s="91">
        <f>EO12</f>
        <v>21</v>
      </c>
      <c r="ER22" s="91">
        <f>EQ22*24</f>
        <v>504</v>
      </c>
      <c r="ES22" s="113">
        <f t="shared" si="37"/>
        <v>50.400000000000006</v>
      </c>
      <c r="ET22" s="113">
        <f t="shared" si="20"/>
        <v>453.6</v>
      </c>
      <c r="EV22" s="88"/>
      <c r="EW22" s="89" t="s">
        <v>133</v>
      </c>
      <c r="EX22" s="92" t="s">
        <v>134</v>
      </c>
      <c r="EY22" s="91"/>
      <c r="EZ22" s="91"/>
      <c r="FA22" s="91">
        <f>EY12</f>
        <v>21</v>
      </c>
      <c r="FB22" s="91">
        <f>FA22*24</f>
        <v>504</v>
      </c>
      <c r="FC22" s="113">
        <f t="shared" si="38"/>
        <v>50.400000000000006</v>
      </c>
      <c r="FD22" s="113">
        <f t="shared" si="21"/>
        <v>453.6</v>
      </c>
      <c r="FF22" s="88"/>
      <c r="FG22" s="89" t="s">
        <v>133</v>
      </c>
      <c r="FH22" s="92" t="s">
        <v>134</v>
      </c>
      <c r="FI22" s="91"/>
      <c r="FJ22" s="91"/>
      <c r="FK22" s="91">
        <f>FI12</f>
        <v>21</v>
      </c>
      <c r="FL22" s="91">
        <f>FK22*24</f>
        <v>504</v>
      </c>
      <c r="FM22" s="113">
        <f t="shared" si="39"/>
        <v>50.400000000000006</v>
      </c>
      <c r="FN22" s="113">
        <f t="shared" si="22"/>
        <v>453.6</v>
      </c>
      <c r="FP22" s="88"/>
      <c r="FQ22" s="89" t="s">
        <v>133</v>
      </c>
      <c r="FR22" s="92" t="s">
        <v>134</v>
      </c>
      <c r="FS22" s="91">
        <f t="shared" si="2"/>
        <v>0</v>
      </c>
      <c r="FT22" s="91">
        <f t="shared" si="3"/>
        <v>0</v>
      </c>
      <c r="FU22" s="91">
        <f t="shared" si="4"/>
        <v>294</v>
      </c>
      <c r="FV22" s="91">
        <f>FU22*24</f>
        <v>7056</v>
      </c>
      <c r="FW22" s="113">
        <f t="shared" si="5"/>
        <v>705.5999999999999</v>
      </c>
      <c r="FX22" s="113">
        <f t="shared" si="6"/>
        <v>6350.4000000000015</v>
      </c>
    </row>
    <row r="23" spans="2:180" ht="15">
      <c r="B23" s="88" t="s">
        <v>135</v>
      </c>
      <c r="C23" s="89" t="s">
        <v>136</v>
      </c>
      <c r="D23" s="92" t="s">
        <v>137</v>
      </c>
      <c r="E23" s="91"/>
      <c r="F23" s="91"/>
      <c r="G23" s="91">
        <v>1</v>
      </c>
      <c r="H23" s="91">
        <f>G23*100</f>
        <v>100</v>
      </c>
      <c r="I23" s="113"/>
      <c r="J23" s="113">
        <f t="shared" si="23"/>
        <v>100</v>
      </c>
      <c r="L23" s="88" t="s">
        <v>135</v>
      </c>
      <c r="M23" s="89" t="s">
        <v>136</v>
      </c>
      <c r="N23" s="92" t="s">
        <v>137</v>
      </c>
      <c r="O23" s="91"/>
      <c r="P23" s="91"/>
      <c r="Q23" s="91">
        <v>1</v>
      </c>
      <c r="R23" s="91">
        <f>Q23*100</f>
        <v>100</v>
      </c>
      <c r="S23" s="113"/>
      <c r="T23" s="113">
        <f t="shared" si="7"/>
        <v>100</v>
      </c>
      <c r="V23" s="88" t="s">
        <v>135</v>
      </c>
      <c r="W23" s="89" t="s">
        <v>136</v>
      </c>
      <c r="X23" s="92" t="s">
        <v>137</v>
      </c>
      <c r="Y23" s="91"/>
      <c r="Z23" s="91"/>
      <c r="AA23" s="91">
        <v>1</v>
      </c>
      <c r="AB23" s="91">
        <f>AA23*100</f>
        <v>100</v>
      </c>
      <c r="AC23" s="113"/>
      <c r="AD23" s="113">
        <f t="shared" si="8"/>
        <v>100</v>
      </c>
      <c r="AF23" s="88" t="s">
        <v>135</v>
      </c>
      <c r="AG23" s="89" t="s">
        <v>136</v>
      </c>
      <c r="AH23" s="92" t="s">
        <v>137</v>
      </c>
      <c r="AI23" s="91"/>
      <c r="AJ23" s="91"/>
      <c r="AK23" s="91">
        <v>1</v>
      </c>
      <c r="AL23" s="91">
        <f>AK23*100</f>
        <v>100</v>
      </c>
      <c r="AM23" s="113"/>
      <c r="AN23" s="113">
        <f t="shared" si="9"/>
        <v>100</v>
      </c>
      <c r="AP23" s="88" t="s">
        <v>135</v>
      </c>
      <c r="AQ23" s="89" t="s">
        <v>136</v>
      </c>
      <c r="AR23" s="92" t="s">
        <v>137</v>
      </c>
      <c r="AS23" s="91"/>
      <c r="AT23" s="91"/>
      <c r="AU23" s="91">
        <v>1</v>
      </c>
      <c r="AV23" s="91">
        <f>AU23*100</f>
        <v>100</v>
      </c>
      <c r="AW23" s="113"/>
      <c r="AX23" s="113">
        <f t="shared" si="10"/>
        <v>100</v>
      </c>
      <c r="AZ23" s="88" t="s">
        <v>135</v>
      </c>
      <c r="BA23" s="89" t="s">
        <v>136</v>
      </c>
      <c r="BB23" s="92" t="s">
        <v>137</v>
      </c>
      <c r="BC23" s="91"/>
      <c r="BD23" s="91"/>
      <c r="BE23" s="91">
        <v>1</v>
      </c>
      <c r="BF23" s="91">
        <f>BE23*100</f>
        <v>100</v>
      </c>
      <c r="BG23" s="113"/>
      <c r="BH23" s="113">
        <f t="shared" si="11"/>
        <v>100</v>
      </c>
      <c r="BJ23" s="88" t="s">
        <v>135</v>
      </c>
      <c r="BK23" s="89" t="s">
        <v>136</v>
      </c>
      <c r="BL23" s="92" t="s">
        <v>137</v>
      </c>
      <c r="BM23" s="91"/>
      <c r="BN23" s="91"/>
      <c r="BO23" s="91">
        <v>1</v>
      </c>
      <c r="BP23" s="91">
        <f>BO23*100</f>
        <v>100</v>
      </c>
      <c r="BQ23" s="113"/>
      <c r="BR23" s="113">
        <f t="shared" si="12"/>
        <v>100</v>
      </c>
      <c r="BT23" s="88" t="s">
        <v>135</v>
      </c>
      <c r="BU23" s="89" t="s">
        <v>136</v>
      </c>
      <c r="BV23" s="92" t="s">
        <v>137</v>
      </c>
      <c r="BW23" s="91"/>
      <c r="BX23" s="91"/>
      <c r="BY23" s="91">
        <v>1</v>
      </c>
      <c r="BZ23" s="91">
        <f>BY23*100</f>
        <v>100</v>
      </c>
      <c r="CA23" s="113"/>
      <c r="CB23" s="113">
        <f t="shared" si="13"/>
        <v>100</v>
      </c>
      <c r="CD23" s="88" t="s">
        <v>135</v>
      </c>
      <c r="CE23" s="89" t="s">
        <v>136</v>
      </c>
      <c r="CF23" s="92" t="s">
        <v>137</v>
      </c>
      <c r="CG23" s="91"/>
      <c r="CH23" s="91"/>
      <c r="CI23" s="91">
        <v>1</v>
      </c>
      <c r="CJ23" s="91">
        <f>CI23*100</f>
        <v>100</v>
      </c>
      <c r="CK23" s="113"/>
      <c r="CL23" s="113">
        <f t="shared" si="14"/>
        <v>100</v>
      </c>
      <c r="CN23" s="88" t="s">
        <v>135</v>
      </c>
      <c r="CO23" s="89" t="s">
        <v>136</v>
      </c>
      <c r="CP23" s="92" t="s">
        <v>137</v>
      </c>
      <c r="CQ23" s="91"/>
      <c r="CR23" s="91"/>
      <c r="CS23" s="91">
        <v>1</v>
      </c>
      <c r="CT23" s="91">
        <f>CS23*100</f>
        <v>100</v>
      </c>
      <c r="CU23" s="113"/>
      <c r="CV23" s="113">
        <f t="shared" si="15"/>
        <v>100</v>
      </c>
      <c r="CX23" s="88" t="s">
        <v>135</v>
      </c>
      <c r="CY23" s="89" t="s">
        <v>136</v>
      </c>
      <c r="CZ23" s="92" t="s">
        <v>137</v>
      </c>
      <c r="DA23" s="91"/>
      <c r="DB23" s="91"/>
      <c r="DC23" s="91">
        <v>1</v>
      </c>
      <c r="DD23" s="91">
        <f>DC23*100</f>
        <v>100</v>
      </c>
      <c r="DE23" s="113"/>
      <c r="DF23" s="113">
        <f t="shared" si="16"/>
        <v>100</v>
      </c>
      <c r="DH23" s="88" t="s">
        <v>135</v>
      </c>
      <c r="DI23" s="89" t="s">
        <v>136</v>
      </c>
      <c r="DJ23" s="92" t="s">
        <v>137</v>
      </c>
      <c r="DK23" s="91"/>
      <c r="DL23" s="91"/>
      <c r="DM23" s="91">
        <v>1</v>
      </c>
      <c r="DN23" s="91">
        <f>DM23*100</f>
        <v>100</v>
      </c>
      <c r="DO23" s="113"/>
      <c r="DP23" s="113">
        <f t="shared" si="17"/>
        <v>100</v>
      </c>
      <c r="DR23" s="88" t="s">
        <v>135</v>
      </c>
      <c r="DS23" s="89" t="s">
        <v>136</v>
      </c>
      <c r="DT23" s="92" t="s">
        <v>137</v>
      </c>
      <c r="DU23" s="91"/>
      <c r="DV23" s="91"/>
      <c r="DW23" s="91">
        <v>1</v>
      </c>
      <c r="DX23" s="91">
        <f>DW23*100</f>
        <v>100</v>
      </c>
      <c r="DY23" s="113"/>
      <c r="DZ23" s="113">
        <f t="shared" si="18"/>
        <v>100</v>
      </c>
      <c r="EB23" s="88" t="s">
        <v>135</v>
      </c>
      <c r="EC23" s="89" t="s">
        <v>136</v>
      </c>
      <c r="ED23" s="92" t="s">
        <v>137</v>
      </c>
      <c r="EE23" s="91"/>
      <c r="EF23" s="91"/>
      <c r="EG23" s="91">
        <v>1</v>
      </c>
      <c r="EH23" s="91">
        <f>EG23*100</f>
        <v>100</v>
      </c>
      <c r="EI23" s="113"/>
      <c r="EJ23" s="113">
        <f t="shared" si="19"/>
        <v>100</v>
      </c>
      <c r="EL23" s="88" t="s">
        <v>135</v>
      </c>
      <c r="EM23" s="89" t="s">
        <v>136</v>
      </c>
      <c r="EN23" s="92" t="s">
        <v>137</v>
      </c>
      <c r="EO23" s="91"/>
      <c r="EP23" s="91"/>
      <c r="EQ23" s="91">
        <v>1</v>
      </c>
      <c r="ER23" s="91">
        <f>EQ23*100</f>
        <v>100</v>
      </c>
      <c r="ES23" s="113"/>
      <c r="ET23" s="113">
        <f t="shared" si="20"/>
        <v>100</v>
      </c>
      <c r="EV23" s="88" t="s">
        <v>135</v>
      </c>
      <c r="EW23" s="89" t="s">
        <v>136</v>
      </c>
      <c r="EX23" s="92" t="s">
        <v>137</v>
      </c>
      <c r="EY23" s="91"/>
      <c r="EZ23" s="91"/>
      <c r="FA23" s="91">
        <v>1</v>
      </c>
      <c r="FB23" s="91">
        <f>FA23*100</f>
        <v>100</v>
      </c>
      <c r="FC23" s="113"/>
      <c r="FD23" s="113">
        <f t="shared" si="21"/>
        <v>100</v>
      </c>
      <c r="FF23" s="88" t="s">
        <v>135</v>
      </c>
      <c r="FG23" s="89" t="s">
        <v>136</v>
      </c>
      <c r="FH23" s="92" t="s">
        <v>137</v>
      </c>
      <c r="FI23" s="91"/>
      <c r="FJ23" s="91"/>
      <c r="FK23" s="91">
        <v>1</v>
      </c>
      <c r="FL23" s="91">
        <f>FK23*100</f>
        <v>100</v>
      </c>
      <c r="FM23" s="113"/>
      <c r="FN23" s="113">
        <f t="shared" si="22"/>
        <v>100</v>
      </c>
      <c r="FP23" s="88" t="s">
        <v>135</v>
      </c>
      <c r="FQ23" s="89" t="s">
        <v>136</v>
      </c>
      <c r="FR23" s="92" t="s">
        <v>137</v>
      </c>
      <c r="FS23" s="91">
        <f t="shared" si="2"/>
        <v>0</v>
      </c>
      <c r="FT23" s="91">
        <f t="shared" si="3"/>
        <v>0</v>
      </c>
      <c r="FU23" s="91">
        <f t="shared" si="4"/>
        <v>17</v>
      </c>
      <c r="FV23" s="91">
        <f>FU23*100</f>
        <v>1700</v>
      </c>
      <c r="FW23" s="113">
        <f t="shared" si="5"/>
        <v>0</v>
      </c>
      <c r="FX23" s="113">
        <f t="shared" si="6"/>
        <v>1700</v>
      </c>
    </row>
    <row r="24" spans="2:180" ht="62.25">
      <c r="B24" s="88" t="s">
        <v>138</v>
      </c>
      <c r="C24" s="89" t="s">
        <v>139</v>
      </c>
      <c r="D24" s="92"/>
      <c r="E24" s="91"/>
      <c r="F24" s="91"/>
      <c r="G24" s="91">
        <f>SUM(G25:G26)</f>
        <v>1</v>
      </c>
      <c r="H24" s="91">
        <f>SUM(H25:H26)</f>
        <v>85</v>
      </c>
      <c r="I24" s="91">
        <f>SUM(I25:I26)</f>
        <v>8.5</v>
      </c>
      <c r="J24" s="91">
        <f>SUM(J25:J26)</f>
        <v>76.5</v>
      </c>
      <c r="L24" s="88" t="s">
        <v>138</v>
      </c>
      <c r="M24" s="89" t="s">
        <v>139</v>
      </c>
      <c r="N24" s="92"/>
      <c r="O24" s="91"/>
      <c r="P24" s="91"/>
      <c r="Q24" s="91">
        <f>SUM(Q25:Q26)</f>
        <v>1</v>
      </c>
      <c r="R24" s="91">
        <f>SUM(R25:R26)</f>
        <v>85</v>
      </c>
      <c r="S24" s="91">
        <f>SUM(S25:S26)</f>
        <v>8.5</v>
      </c>
      <c r="T24" s="91">
        <f>SUM(T25:T26)</f>
        <v>76.5</v>
      </c>
      <c r="V24" s="88" t="s">
        <v>138</v>
      </c>
      <c r="W24" s="89" t="s">
        <v>139</v>
      </c>
      <c r="X24" s="92"/>
      <c r="Y24" s="91"/>
      <c r="Z24" s="91"/>
      <c r="AA24" s="91">
        <f>SUM(AA25:AA26)</f>
        <v>1</v>
      </c>
      <c r="AB24" s="91">
        <f>SUM(AB25:AB26)</f>
        <v>80</v>
      </c>
      <c r="AC24" s="91">
        <f>SUM(AC25:AC26)</f>
        <v>8</v>
      </c>
      <c r="AD24" s="91">
        <f>SUM(AD25:AD26)</f>
        <v>72</v>
      </c>
      <c r="AF24" s="88" t="s">
        <v>138</v>
      </c>
      <c r="AG24" s="89" t="s">
        <v>139</v>
      </c>
      <c r="AH24" s="92"/>
      <c r="AI24" s="91"/>
      <c r="AJ24" s="91"/>
      <c r="AK24" s="91">
        <f>SUM(AK25:AK26)</f>
        <v>1</v>
      </c>
      <c r="AL24" s="91">
        <f>SUM(AL25:AL26)</f>
        <v>80</v>
      </c>
      <c r="AM24" s="91">
        <f>SUM(AM25:AM26)</f>
        <v>8</v>
      </c>
      <c r="AN24" s="91">
        <f>SUM(AN25:AN26)</f>
        <v>72</v>
      </c>
      <c r="AP24" s="88" t="s">
        <v>138</v>
      </c>
      <c r="AQ24" s="89" t="s">
        <v>139</v>
      </c>
      <c r="AR24" s="92"/>
      <c r="AS24" s="91"/>
      <c r="AT24" s="91"/>
      <c r="AU24" s="91">
        <f>SUM(AU25:AU26)</f>
        <v>1</v>
      </c>
      <c r="AV24" s="91">
        <f>SUM(AV25:AV26)</f>
        <v>80</v>
      </c>
      <c r="AW24" s="91">
        <f>SUM(AW25:AW26)</f>
        <v>8</v>
      </c>
      <c r="AX24" s="91">
        <f>SUM(AX25:AX26)</f>
        <v>72</v>
      </c>
      <c r="AZ24" s="88" t="s">
        <v>138</v>
      </c>
      <c r="BA24" s="89" t="s">
        <v>139</v>
      </c>
      <c r="BB24" s="92"/>
      <c r="BC24" s="91"/>
      <c r="BD24" s="91"/>
      <c r="BE24" s="91">
        <f>SUM(BE25:BE26)</f>
        <v>1</v>
      </c>
      <c r="BF24" s="91">
        <f>SUM(BF25:BF26)</f>
        <v>85</v>
      </c>
      <c r="BG24" s="91">
        <f>SUM(BG25:BG26)</f>
        <v>8.5</v>
      </c>
      <c r="BH24" s="91">
        <f>SUM(BH25:BH26)</f>
        <v>76.5</v>
      </c>
      <c r="BJ24" s="88" t="s">
        <v>138</v>
      </c>
      <c r="BK24" s="89" t="s">
        <v>139</v>
      </c>
      <c r="BL24" s="92"/>
      <c r="BM24" s="91"/>
      <c r="BN24" s="91"/>
      <c r="BO24" s="91">
        <f>SUM(BO25:BO26)</f>
        <v>1</v>
      </c>
      <c r="BP24" s="91">
        <f>SUM(BP25:BP26)</f>
        <v>80</v>
      </c>
      <c r="BQ24" s="91">
        <f>SUM(BQ25:BQ26)</f>
        <v>8</v>
      </c>
      <c r="BR24" s="91">
        <f>SUM(BR25:BR26)</f>
        <v>72</v>
      </c>
      <c r="BT24" s="88" t="s">
        <v>138</v>
      </c>
      <c r="BU24" s="89" t="s">
        <v>139</v>
      </c>
      <c r="BV24" s="92"/>
      <c r="BW24" s="91"/>
      <c r="BX24" s="91"/>
      <c r="BY24" s="91">
        <f>SUM(BY25:BY26)</f>
        <v>1</v>
      </c>
      <c r="BZ24" s="91">
        <f>SUM(BZ25:BZ26)</f>
        <v>80</v>
      </c>
      <c r="CA24" s="91">
        <f>SUM(CA25:CA26)</f>
        <v>8</v>
      </c>
      <c r="CB24" s="91">
        <f>SUM(CB25:CB26)</f>
        <v>72</v>
      </c>
      <c r="CD24" s="88" t="s">
        <v>138</v>
      </c>
      <c r="CE24" s="89" t="s">
        <v>139</v>
      </c>
      <c r="CF24" s="92"/>
      <c r="CG24" s="91"/>
      <c r="CH24" s="91"/>
      <c r="CI24" s="91">
        <f>SUM(CI25:CI26)</f>
        <v>1</v>
      </c>
      <c r="CJ24" s="91">
        <f>SUM(CJ25:CJ26)</f>
        <v>80</v>
      </c>
      <c r="CK24" s="91">
        <f>SUM(CK25:CK26)</f>
        <v>8</v>
      </c>
      <c r="CL24" s="91">
        <f>SUM(CL25:CL26)</f>
        <v>72</v>
      </c>
      <c r="CN24" s="88" t="s">
        <v>138</v>
      </c>
      <c r="CO24" s="89" t="s">
        <v>139</v>
      </c>
      <c r="CP24" s="92"/>
      <c r="CQ24" s="91"/>
      <c r="CR24" s="91"/>
      <c r="CS24" s="91">
        <f>SUM(CS25:CS26)</f>
        <v>1</v>
      </c>
      <c r="CT24" s="91">
        <f>SUM(CT25:CT26)</f>
        <v>80</v>
      </c>
      <c r="CU24" s="91">
        <f>SUM(CU25:CU26)</f>
        <v>8</v>
      </c>
      <c r="CV24" s="91">
        <f>SUM(CV25:CV26)</f>
        <v>72</v>
      </c>
      <c r="CX24" s="88" t="s">
        <v>138</v>
      </c>
      <c r="CY24" s="89" t="s">
        <v>139</v>
      </c>
      <c r="CZ24" s="92"/>
      <c r="DA24" s="91"/>
      <c r="DB24" s="91"/>
      <c r="DC24" s="91">
        <f>SUM(DC25:DC26)</f>
        <v>1</v>
      </c>
      <c r="DD24" s="91">
        <f>SUM(DD25:DD26)</f>
        <v>80</v>
      </c>
      <c r="DE24" s="91">
        <f>SUM(DE25:DE26)</f>
        <v>8</v>
      </c>
      <c r="DF24" s="91">
        <f>SUM(DF25:DF26)</f>
        <v>72</v>
      </c>
      <c r="DH24" s="88" t="s">
        <v>138</v>
      </c>
      <c r="DI24" s="89" t="s">
        <v>139</v>
      </c>
      <c r="DJ24" s="92"/>
      <c r="DK24" s="91"/>
      <c r="DL24" s="91"/>
      <c r="DM24" s="91">
        <f>SUM(DM25:DM26)</f>
        <v>1</v>
      </c>
      <c r="DN24" s="91">
        <f>SUM(DN25:DN26)</f>
        <v>80</v>
      </c>
      <c r="DO24" s="91">
        <f>SUM(DO25:DO26)</f>
        <v>8</v>
      </c>
      <c r="DP24" s="91">
        <f>SUM(DP25:DP26)</f>
        <v>72</v>
      </c>
      <c r="DR24" s="88" t="s">
        <v>138</v>
      </c>
      <c r="DS24" s="89" t="s">
        <v>139</v>
      </c>
      <c r="DT24" s="92"/>
      <c r="DU24" s="91"/>
      <c r="DV24" s="91"/>
      <c r="DW24" s="91">
        <f>SUM(DW25:DW26)</f>
        <v>1</v>
      </c>
      <c r="DX24" s="91">
        <f>SUM(DX25:DX26)</f>
        <v>80</v>
      </c>
      <c r="DY24" s="91">
        <f>SUM(DY25:DY26)</f>
        <v>8</v>
      </c>
      <c r="DZ24" s="91">
        <f>SUM(DZ25:DZ26)</f>
        <v>72</v>
      </c>
      <c r="EB24" s="88" t="s">
        <v>138</v>
      </c>
      <c r="EC24" s="89" t="s">
        <v>139</v>
      </c>
      <c r="ED24" s="92"/>
      <c r="EE24" s="91"/>
      <c r="EF24" s="91"/>
      <c r="EG24" s="91">
        <f>SUM(EG25:EG26)</f>
        <v>1</v>
      </c>
      <c r="EH24" s="91">
        <f>SUM(EH25:EH26)</f>
        <v>80</v>
      </c>
      <c r="EI24" s="91">
        <f>SUM(EI25:EI26)</f>
        <v>8</v>
      </c>
      <c r="EJ24" s="91">
        <f>SUM(EJ25:EJ26)</f>
        <v>72</v>
      </c>
      <c r="EL24" s="88" t="s">
        <v>138</v>
      </c>
      <c r="EM24" s="89" t="s">
        <v>139</v>
      </c>
      <c r="EN24" s="92"/>
      <c r="EO24" s="91"/>
      <c r="EP24" s="91"/>
      <c r="EQ24" s="91">
        <f>SUM(EQ25:EQ26)</f>
        <v>1</v>
      </c>
      <c r="ER24" s="91">
        <f>SUM(ER25:ER26)</f>
        <v>80</v>
      </c>
      <c r="ES24" s="91">
        <f>SUM(ES25:ES26)</f>
        <v>8</v>
      </c>
      <c r="ET24" s="91">
        <f>SUM(ET25:ET26)</f>
        <v>72</v>
      </c>
      <c r="EV24" s="88" t="s">
        <v>138</v>
      </c>
      <c r="EW24" s="89" t="s">
        <v>139</v>
      </c>
      <c r="EX24" s="92"/>
      <c r="EY24" s="91"/>
      <c r="EZ24" s="91"/>
      <c r="FA24" s="91">
        <f>SUM(FA25:FA26)</f>
        <v>1</v>
      </c>
      <c r="FB24" s="91">
        <f>SUM(FB25:FB26)</f>
        <v>80</v>
      </c>
      <c r="FC24" s="91">
        <f>SUM(FC25:FC26)</f>
        <v>8</v>
      </c>
      <c r="FD24" s="91">
        <f>SUM(FD25:FD26)</f>
        <v>72</v>
      </c>
      <c r="FF24" s="88" t="s">
        <v>138</v>
      </c>
      <c r="FG24" s="89" t="s">
        <v>139</v>
      </c>
      <c r="FH24" s="92"/>
      <c r="FI24" s="91"/>
      <c r="FJ24" s="91"/>
      <c r="FK24" s="91">
        <f>SUM(FK25:FK26)</f>
        <v>1</v>
      </c>
      <c r="FL24" s="91">
        <f>SUM(FL25:FL26)</f>
        <v>80</v>
      </c>
      <c r="FM24" s="91">
        <f>SUM(FM25:FM26)</f>
        <v>8</v>
      </c>
      <c r="FN24" s="91">
        <f>SUM(FN25:FN26)</f>
        <v>72</v>
      </c>
      <c r="FP24" s="88" t="s">
        <v>138</v>
      </c>
      <c r="FQ24" s="89" t="s">
        <v>139</v>
      </c>
      <c r="FR24" s="92"/>
      <c r="FS24" s="91">
        <f t="shared" si="2"/>
        <v>0</v>
      </c>
      <c r="FT24" s="91">
        <f>SUM(FT25:FT26)</f>
        <v>0</v>
      </c>
      <c r="FU24" s="91">
        <f t="shared" si="4"/>
        <v>17</v>
      </c>
      <c r="FV24" s="91">
        <f>SUM(FV25:FV26)</f>
        <v>1375</v>
      </c>
      <c r="FW24" s="91">
        <f t="shared" si="5"/>
        <v>137.5</v>
      </c>
      <c r="FX24" s="91">
        <f t="shared" si="6"/>
        <v>1237.5</v>
      </c>
    </row>
    <row r="25" spans="2:180" ht="30.75">
      <c r="B25" s="88"/>
      <c r="C25" s="89" t="s">
        <v>140</v>
      </c>
      <c r="D25" s="92" t="s">
        <v>141</v>
      </c>
      <c r="E25" s="91"/>
      <c r="F25" s="91"/>
      <c r="G25" s="91">
        <v>1</v>
      </c>
      <c r="H25" s="91">
        <f>G25*85</f>
        <v>85</v>
      </c>
      <c r="I25" s="113">
        <f>H25*10%</f>
        <v>8.5</v>
      </c>
      <c r="J25" s="113">
        <f t="shared" si="23"/>
        <v>76.5</v>
      </c>
      <c r="L25" s="88"/>
      <c r="M25" s="89" t="s">
        <v>140</v>
      </c>
      <c r="N25" s="92" t="s">
        <v>141</v>
      </c>
      <c r="O25" s="91"/>
      <c r="P25" s="91"/>
      <c r="Q25" s="91">
        <v>1</v>
      </c>
      <c r="R25" s="91">
        <f>Q25*85</f>
        <v>85</v>
      </c>
      <c r="S25" s="113">
        <f t="shared" si="24"/>
        <v>8.5</v>
      </c>
      <c r="T25" s="113">
        <f>R25-S25</f>
        <v>76.5</v>
      </c>
      <c r="V25" s="88"/>
      <c r="W25" s="89" t="s">
        <v>140</v>
      </c>
      <c r="X25" s="92" t="s">
        <v>141</v>
      </c>
      <c r="Y25" s="91"/>
      <c r="Z25" s="91"/>
      <c r="AA25" s="91">
        <v>0</v>
      </c>
      <c r="AB25" s="91">
        <f>AA25*85</f>
        <v>0</v>
      </c>
      <c r="AC25" s="113">
        <f t="shared" si="25"/>
        <v>0</v>
      </c>
      <c r="AD25" s="113">
        <f>AB25-AC25</f>
        <v>0</v>
      </c>
      <c r="AF25" s="88"/>
      <c r="AG25" s="89" t="s">
        <v>140</v>
      </c>
      <c r="AH25" s="92" t="s">
        <v>141</v>
      </c>
      <c r="AI25" s="91"/>
      <c r="AJ25" s="91"/>
      <c r="AK25" s="91">
        <v>0</v>
      </c>
      <c r="AL25" s="91">
        <f>AK25*85</f>
        <v>0</v>
      </c>
      <c r="AM25" s="113">
        <f t="shared" si="26"/>
        <v>0</v>
      </c>
      <c r="AN25" s="113">
        <f>AL25-AM25</f>
        <v>0</v>
      </c>
      <c r="AP25" s="88"/>
      <c r="AQ25" s="89" t="s">
        <v>140</v>
      </c>
      <c r="AR25" s="92" t="s">
        <v>141</v>
      </c>
      <c r="AS25" s="91"/>
      <c r="AT25" s="91"/>
      <c r="AU25" s="91">
        <v>0</v>
      </c>
      <c r="AV25" s="91">
        <f>AU25*85</f>
        <v>0</v>
      </c>
      <c r="AW25" s="113">
        <f t="shared" si="27"/>
        <v>0</v>
      </c>
      <c r="AX25" s="113">
        <f>AV25-AW25</f>
        <v>0</v>
      </c>
      <c r="AZ25" s="88"/>
      <c r="BA25" s="89" t="s">
        <v>140</v>
      </c>
      <c r="BB25" s="92" t="s">
        <v>141</v>
      </c>
      <c r="BC25" s="91"/>
      <c r="BD25" s="91"/>
      <c r="BE25" s="91">
        <v>1</v>
      </c>
      <c r="BF25" s="91">
        <f>BE25*85</f>
        <v>85</v>
      </c>
      <c r="BG25" s="113">
        <f t="shared" si="28"/>
        <v>8.5</v>
      </c>
      <c r="BH25" s="113">
        <f>BF25-BG25</f>
        <v>76.5</v>
      </c>
      <c r="BJ25" s="88"/>
      <c r="BK25" s="89" t="s">
        <v>140</v>
      </c>
      <c r="BL25" s="92" t="s">
        <v>141</v>
      </c>
      <c r="BM25" s="91"/>
      <c r="BN25" s="91"/>
      <c r="BO25" s="91">
        <v>0</v>
      </c>
      <c r="BP25" s="91">
        <f>BO25*85</f>
        <v>0</v>
      </c>
      <c r="BQ25" s="113">
        <f t="shared" si="29"/>
        <v>0</v>
      </c>
      <c r="BR25" s="113">
        <f>BP25-BQ25</f>
        <v>0</v>
      </c>
      <c r="BT25" s="88"/>
      <c r="BU25" s="89" t="s">
        <v>140</v>
      </c>
      <c r="BV25" s="92" t="s">
        <v>141</v>
      </c>
      <c r="BW25" s="91"/>
      <c r="BX25" s="91"/>
      <c r="BY25" s="91">
        <v>0</v>
      </c>
      <c r="BZ25" s="91">
        <f>BY25*85</f>
        <v>0</v>
      </c>
      <c r="CA25" s="113">
        <f t="shared" si="30"/>
        <v>0</v>
      </c>
      <c r="CB25" s="113">
        <f>BZ25-CA25</f>
        <v>0</v>
      </c>
      <c r="CD25" s="88"/>
      <c r="CE25" s="89" t="s">
        <v>140</v>
      </c>
      <c r="CF25" s="92" t="s">
        <v>141</v>
      </c>
      <c r="CG25" s="91"/>
      <c r="CH25" s="91"/>
      <c r="CI25" s="91">
        <v>0</v>
      </c>
      <c r="CJ25" s="91">
        <f>CI25*85</f>
        <v>0</v>
      </c>
      <c r="CK25" s="113">
        <f t="shared" si="31"/>
        <v>0</v>
      </c>
      <c r="CL25" s="113">
        <f>CJ25-CK25</f>
        <v>0</v>
      </c>
      <c r="CN25" s="88"/>
      <c r="CO25" s="89" t="s">
        <v>140</v>
      </c>
      <c r="CP25" s="92" t="s">
        <v>141</v>
      </c>
      <c r="CQ25" s="91"/>
      <c r="CR25" s="91"/>
      <c r="CS25" s="91">
        <v>0</v>
      </c>
      <c r="CT25" s="91">
        <f>CS25*85</f>
        <v>0</v>
      </c>
      <c r="CU25" s="113">
        <f t="shared" si="32"/>
        <v>0</v>
      </c>
      <c r="CV25" s="113">
        <f>CT25-CU25</f>
        <v>0</v>
      </c>
      <c r="CX25" s="88"/>
      <c r="CY25" s="89" t="s">
        <v>140</v>
      </c>
      <c r="CZ25" s="92" t="s">
        <v>141</v>
      </c>
      <c r="DA25" s="91"/>
      <c r="DB25" s="91"/>
      <c r="DC25" s="91">
        <v>0</v>
      </c>
      <c r="DD25" s="91">
        <f>DC25*85</f>
        <v>0</v>
      </c>
      <c r="DE25" s="113">
        <f t="shared" si="33"/>
        <v>0</v>
      </c>
      <c r="DF25" s="113">
        <f>DD25-DE25</f>
        <v>0</v>
      </c>
      <c r="DH25" s="88"/>
      <c r="DI25" s="89" t="s">
        <v>140</v>
      </c>
      <c r="DJ25" s="92" t="s">
        <v>141</v>
      </c>
      <c r="DK25" s="91"/>
      <c r="DL25" s="91"/>
      <c r="DM25" s="91">
        <v>0</v>
      </c>
      <c r="DN25" s="91">
        <f>DM25*85</f>
        <v>0</v>
      </c>
      <c r="DO25" s="113">
        <f t="shared" si="34"/>
        <v>0</v>
      </c>
      <c r="DP25" s="113">
        <f>DN25-DO25</f>
        <v>0</v>
      </c>
      <c r="DR25" s="88"/>
      <c r="DS25" s="89" t="s">
        <v>140</v>
      </c>
      <c r="DT25" s="92" t="s">
        <v>141</v>
      </c>
      <c r="DU25" s="91"/>
      <c r="DV25" s="91"/>
      <c r="DW25" s="91">
        <v>0</v>
      </c>
      <c r="DX25" s="91">
        <f>DW25*85</f>
        <v>0</v>
      </c>
      <c r="DY25" s="113">
        <f t="shared" si="35"/>
        <v>0</v>
      </c>
      <c r="DZ25" s="113">
        <f>DX25-DY25</f>
        <v>0</v>
      </c>
      <c r="EB25" s="88"/>
      <c r="EC25" s="89" t="s">
        <v>140</v>
      </c>
      <c r="ED25" s="92" t="s">
        <v>141</v>
      </c>
      <c r="EE25" s="91"/>
      <c r="EF25" s="91"/>
      <c r="EG25" s="91">
        <v>0</v>
      </c>
      <c r="EH25" s="91">
        <f>EG25*85</f>
        <v>0</v>
      </c>
      <c r="EI25" s="113">
        <f t="shared" si="36"/>
        <v>0</v>
      </c>
      <c r="EJ25" s="113">
        <f>EH25-EI25</f>
        <v>0</v>
      </c>
      <c r="EL25" s="88"/>
      <c r="EM25" s="89" t="s">
        <v>140</v>
      </c>
      <c r="EN25" s="92" t="s">
        <v>141</v>
      </c>
      <c r="EO25" s="91"/>
      <c r="EP25" s="91"/>
      <c r="EQ25" s="91">
        <v>0</v>
      </c>
      <c r="ER25" s="91">
        <f>EQ25*85</f>
        <v>0</v>
      </c>
      <c r="ES25" s="113">
        <f t="shared" si="37"/>
        <v>0</v>
      </c>
      <c r="ET25" s="113">
        <f>ER25-ES25</f>
        <v>0</v>
      </c>
      <c r="EV25" s="88"/>
      <c r="EW25" s="89" t="s">
        <v>140</v>
      </c>
      <c r="EX25" s="92" t="s">
        <v>141</v>
      </c>
      <c r="EY25" s="91"/>
      <c r="EZ25" s="91"/>
      <c r="FA25" s="91">
        <v>0</v>
      </c>
      <c r="FB25" s="91">
        <f>FA25*85</f>
        <v>0</v>
      </c>
      <c r="FC25" s="113">
        <f t="shared" si="38"/>
        <v>0</v>
      </c>
      <c r="FD25" s="113">
        <f>FB25-FC25</f>
        <v>0</v>
      </c>
      <c r="FF25" s="88"/>
      <c r="FG25" s="89" t="s">
        <v>140</v>
      </c>
      <c r="FH25" s="92" t="s">
        <v>141</v>
      </c>
      <c r="FI25" s="91"/>
      <c r="FJ25" s="91"/>
      <c r="FK25" s="91">
        <v>0</v>
      </c>
      <c r="FL25" s="91">
        <f>FK25*85</f>
        <v>0</v>
      </c>
      <c r="FM25" s="113">
        <f t="shared" si="39"/>
        <v>0</v>
      </c>
      <c r="FN25" s="113">
        <f>FL25-FM25</f>
        <v>0</v>
      </c>
      <c r="FP25" s="88"/>
      <c r="FQ25" s="89" t="s">
        <v>140</v>
      </c>
      <c r="FR25" s="92" t="s">
        <v>141</v>
      </c>
      <c r="FS25" s="91">
        <f t="shared" si="2"/>
        <v>0</v>
      </c>
      <c r="FT25" s="91">
        <f t="shared" si="3"/>
        <v>0</v>
      </c>
      <c r="FU25" s="91">
        <f t="shared" si="4"/>
        <v>3</v>
      </c>
      <c r="FV25" s="91">
        <f>FU25*85</f>
        <v>255</v>
      </c>
      <c r="FW25" s="113">
        <f t="shared" si="5"/>
        <v>25.5</v>
      </c>
      <c r="FX25" s="113">
        <f t="shared" si="6"/>
        <v>229.5</v>
      </c>
    </row>
    <row r="26" spans="2:180" ht="30.75">
      <c r="B26" s="88"/>
      <c r="C26" s="89" t="s">
        <v>142</v>
      </c>
      <c r="D26" s="92" t="s">
        <v>143</v>
      </c>
      <c r="E26" s="91"/>
      <c r="F26" s="91"/>
      <c r="G26" s="91">
        <v>0</v>
      </c>
      <c r="H26" s="91">
        <f>G26*80</f>
        <v>0</v>
      </c>
      <c r="I26" s="113">
        <f>H26*10%</f>
        <v>0</v>
      </c>
      <c r="J26" s="113">
        <f t="shared" si="23"/>
        <v>0</v>
      </c>
      <c r="L26" s="88"/>
      <c r="M26" s="89" t="s">
        <v>142</v>
      </c>
      <c r="N26" s="92" t="s">
        <v>143</v>
      </c>
      <c r="O26" s="91"/>
      <c r="P26" s="91"/>
      <c r="Q26" s="91">
        <v>0</v>
      </c>
      <c r="R26" s="91">
        <f>Q26*80</f>
        <v>0</v>
      </c>
      <c r="S26" s="113">
        <f t="shared" si="24"/>
        <v>0</v>
      </c>
      <c r="T26" s="113">
        <f>R26-S26</f>
        <v>0</v>
      </c>
      <c r="V26" s="88"/>
      <c r="W26" s="89" t="s">
        <v>142</v>
      </c>
      <c r="X26" s="92" t="s">
        <v>143</v>
      </c>
      <c r="Y26" s="91"/>
      <c r="Z26" s="91"/>
      <c r="AA26" s="91">
        <v>1</v>
      </c>
      <c r="AB26" s="91">
        <f>AA26*80</f>
        <v>80</v>
      </c>
      <c r="AC26" s="113">
        <f t="shared" si="25"/>
        <v>8</v>
      </c>
      <c r="AD26" s="113">
        <f>AB26-AC26</f>
        <v>72</v>
      </c>
      <c r="AF26" s="88"/>
      <c r="AG26" s="89" t="s">
        <v>142</v>
      </c>
      <c r="AH26" s="92" t="s">
        <v>143</v>
      </c>
      <c r="AI26" s="91"/>
      <c r="AJ26" s="91"/>
      <c r="AK26" s="91">
        <v>1</v>
      </c>
      <c r="AL26" s="91">
        <f>AK26*80</f>
        <v>80</v>
      </c>
      <c r="AM26" s="113">
        <f t="shared" si="26"/>
        <v>8</v>
      </c>
      <c r="AN26" s="113">
        <f>AL26-AM26</f>
        <v>72</v>
      </c>
      <c r="AP26" s="88"/>
      <c r="AQ26" s="89" t="s">
        <v>142</v>
      </c>
      <c r="AR26" s="92" t="s">
        <v>143</v>
      </c>
      <c r="AS26" s="91"/>
      <c r="AT26" s="91"/>
      <c r="AU26" s="91">
        <v>1</v>
      </c>
      <c r="AV26" s="91">
        <f>AU26*80</f>
        <v>80</v>
      </c>
      <c r="AW26" s="113">
        <f t="shared" si="27"/>
        <v>8</v>
      </c>
      <c r="AX26" s="113">
        <f>AV26-AW26</f>
        <v>72</v>
      </c>
      <c r="AZ26" s="88"/>
      <c r="BA26" s="89" t="s">
        <v>142</v>
      </c>
      <c r="BB26" s="92" t="s">
        <v>143</v>
      </c>
      <c r="BC26" s="91"/>
      <c r="BD26" s="91"/>
      <c r="BE26" s="91">
        <v>0</v>
      </c>
      <c r="BF26" s="91">
        <f>BE26*80</f>
        <v>0</v>
      </c>
      <c r="BG26" s="113">
        <f t="shared" si="28"/>
        <v>0</v>
      </c>
      <c r="BH26" s="113">
        <f>BF26-BG26</f>
        <v>0</v>
      </c>
      <c r="BJ26" s="88"/>
      <c r="BK26" s="89" t="s">
        <v>142</v>
      </c>
      <c r="BL26" s="92" t="s">
        <v>143</v>
      </c>
      <c r="BM26" s="91"/>
      <c r="BN26" s="91"/>
      <c r="BO26" s="91">
        <v>1</v>
      </c>
      <c r="BP26" s="91">
        <f>BO26*80</f>
        <v>80</v>
      </c>
      <c r="BQ26" s="113">
        <f t="shared" si="29"/>
        <v>8</v>
      </c>
      <c r="BR26" s="113">
        <f>BP26-BQ26</f>
        <v>72</v>
      </c>
      <c r="BT26" s="88"/>
      <c r="BU26" s="89" t="s">
        <v>142</v>
      </c>
      <c r="BV26" s="92" t="s">
        <v>143</v>
      </c>
      <c r="BW26" s="91"/>
      <c r="BX26" s="91"/>
      <c r="BY26" s="91">
        <v>1</v>
      </c>
      <c r="BZ26" s="91">
        <f>BY26*80</f>
        <v>80</v>
      </c>
      <c r="CA26" s="113">
        <f t="shared" si="30"/>
        <v>8</v>
      </c>
      <c r="CB26" s="113">
        <f>BZ26-CA26</f>
        <v>72</v>
      </c>
      <c r="CD26" s="88"/>
      <c r="CE26" s="89" t="s">
        <v>142</v>
      </c>
      <c r="CF26" s="92" t="s">
        <v>143</v>
      </c>
      <c r="CG26" s="91"/>
      <c r="CH26" s="91"/>
      <c r="CI26" s="91">
        <v>1</v>
      </c>
      <c r="CJ26" s="91">
        <f>CI26*80</f>
        <v>80</v>
      </c>
      <c r="CK26" s="113">
        <f t="shared" si="31"/>
        <v>8</v>
      </c>
      <c r="CL26" s="113">
        <f>CJ26-CK26</f>
        <v>72</v>
      </c>
      <c r="CN26" s="88"/>
      <c r="CO26" s="89" t="s">
        <v>142</v>
      </c>
      <c r="CP26" s="92" t="s">
        <v>143</v>
      </c>
      <c r="CQ26" s="91"/>
      <c r="CR26" s="91"/>
      <c r="CS26" s="91">
        <v>1</v>
      </c>
      <c r="CT26" s="91">
        <f>CS26*80</f>
        <v>80</v>
      </c>
      <c r="CU26" s="113">
        <f t="shared" si="32"/>
        <v>8</v>
      </c>
      <c r="CV26" s="113">
        <f>CT26-CU26</f>
        <v>72</v>
      </c>
      <c r="CX26" s="88"/>
      <c r="CY26" s="89" t="s">
        <v>142</v>
      </c>
      <c r="CZ26" s="92" t="s">
        <v>143</v>
      </c>
      <c r="DA26" s="91"/>
      <c r="DB26" s="91"/>
      <c r="DC26" s="91">
        <v>1</v>
      </c>
      <c r="DD26" s="91">
        <f>DC26*80</f>
        <v>80</v>
      </c>
      <c r="DE26" s="113">
        <f t="shared" si="33"/>
        <v>8</v>
      </c>
      <c r="DF26" s="113">
        <f>DD26-DE26</f>
        <v>72</v>
      </c>
      <c r="DH26" s="88"/>
      <c r="DI26" s="89" t="s">
        <v>142</v>
      </c>
      <c r="DJ26" s="92" t="s">
        <v>143</v>
      </c>
      <c r="DK26" s="91"/>
      <c r="DL26" s="91"/>
      <c r="DM26" s="91">
        <v>1</v>
      </c>
      <c r="DN26" s="91">
        <f>DM26*80</f>
        <v>80</v>
      </c>
      <c r="DO26" s="113">
        <f t="shared" si="34"/>
        <v>8</v>
      </c>
      <c r="DP26" s="113">
        <f>DN26-DO26</f>
        <v>72</v>
      </c>
      <c r="DR26" s="88"/>
      <c r="DS26" s="89" t="s">
        <v>142</v>
      </c>
      <c r="DT26" s="92" t="s">
        <v>143</v>
      </c>
      <c r="DU26" s="91"/>
      <c r="DV26" s="91"/>
      <c r="DW26" s="91">
        <v>1</v>
      </c>
      <c r="DX26" s="91">
        <f>DW26*80</f>
        <v>80</v>
      </c>
      <c r="DY26" s="113">
        <f t="shared" si="35"/>
        <v>8</v>
      </c>
      <c r="DZ26" s="113">
        <f>DX26-DY26</f>
        <v>72</v>
      </c>
      <c r="EB26" s="88"/>
      <c r="EC26" s="89" t="s">
        <v>142</v>
      </c>
      <c r="ED26" s="92" t="s">
        <v>143</v>
      </c>
      <c r="EE26" s="91"/>
      <c r="EF26" s="91"/>
      <c r="EG26" s="91">
        <v>1</v>
      </c>
      <c r="EH26" s="91">
        <f>EG26*80</f>
        <v>80</v>
      </c>
      <c r="EI26" s="113">
        <f t="shared" si="36"/>
        <v>8</v>
      </c>
      <c r="EJ26" s="113">
        <f>EH26-EI26</f>
        <v>72</v>
      </c>
      <c r="EL26" s="88"/>
      <c r="EM26" s="89" t="s">
        <v>142</v>
      </c>
      <c r="EN26" s="92" t="s">
        <v>143</v>
      </c>
      <c r="EO26" s="91"/>
      <c r="EP26" s="91"/>
      <c r="EQ26" s="91">
        <v>1</v>
      </c>
      <c r="ER26" s="91">
        <f>EQ26*80</f>
        <v>80</v>
      </c>
      <c r="ES26" s="113">
        <f t="shared" si="37"/>
        <v>8</v>
      </c>
      <c r="ET26" s="113">
        <f>ER26-ES26</f>
        <v>72</v>
      </c>
      <c r="EV26" s="88"/>
      <c r="EW26" s="89" t="s">
        <v>142</v>
      </c>
      <c r="EX26" s="92" t="s">
        <v>143</v>
      </c>
      <c r="EY26" s="91"/>
      <c r="EZ26" s="91"/>
      <c r="FA26" s="91">
        <v>1</v>
      </c>
      <c r="FB26" s="91">
        <f>FA26*80</f>
        <v>80</v>
      </c>
      <c r="FC26" s="113">
        <f t="shared" si="38"/>
        <v>8</v>
      </c>
      <c r="FD26" s="113">
        <f>FB26-FC26</f>
        <v>72</v>
      </c>
      <c r="FF26" s="88"/>
      <c r="FG26" s="89" t="s">
        <v>142</v>
      </c>
      <c r="FH26" s="92" t="s">
        <v>143</v>
      </c>
      <c r="FI26" s="91"/>
      <c r="FJ26" s="91"/>
      <c r="FK26" s="91">
        <v>1</v>
      </c>
      <c r="FL26" s="91">
        <f>FK26*80</f>
        <v>80</v>
      </c>
      <c r="FM26" s="113">
        <f t="shared" si="39"/>
        <v>8</v>
      </c>
      <c r="FN26" s="113">
        <f>FL26-FM26</f>
        <v>72</v>
      </c>
      <c r="FP26" s="88"/>
      <c r="FQ26" s="89" t="s">
        <v>142</v>
      </c>
      <c r="FR26" s="92" t="s">
        <v>143</v>
      </c>
      <c r="FS26" s="91">
        <f t="shared" si="2"/>
        <v>0</v>
      </c>
      <c r="FT26" s="91">
        <f t="shared" si="3"/>
        <v>0</v>
      </c>
      <c r="FU26" s="91">
        <f t="shared" si="4"/>
        <v>14</v>
      </c>
      <c r="FV26" s="91">
        <f>FU26*80</f>
        <v>1120</v>
      </c>
      <c r="FW26" s="113">
        <f t="shared" si="5"/>
        <v>112</v>
      </c>
      <c r="FX26" s="113">
        <f t="shared" si="6"/>
        <v>1008</v>
      </c>
    </row>
    <row r="27" spans="2:180" ht="15">
      <c r="B27" s="88" t="s">
        <v>144</v>
      </c>
      <c r="C27" s="89" t="s">
        <v>145</v>
      </c>
      <c r="D27" s="92"/>
      <c r="E27" s="91"/>
      <c r="F27" s="91"/>
      <c r="G27" s="91">
        <f>SUM(G28:G29)</f>
        <v>1</v>
      </c>
      <c r="H27" s="91">
        <f>SUM(H28:H29)</f>
        <v>453.6</v>
      </c>
      <c r="I27" s="91">
        <f>SUM(I28:I29)</f>
        <v>0</v>
      </c>
      <c r="J27" s="91">
        <f>SUM(J28:J29)</f>
        <v>453.6</v>
      </c>
      <c r="L27" s="88" t="s">
        <v>144</v>
      </c>
      <c r="M27" s="89" t="s">
        <v>145</v>
      </c>
      <c r="N27" s="92"/>
      <c r="O27" s="91"/>
      <c r="P27" s="91"/>
      <c r="Q27" s="91">
        <f>SUM(Q28:Q29)</f>
        <v>1</v>
      </c>
      <c r="R27" s="91">
        <f>SUM(R28:R29)</f>
        <v>453.6</v>
      </c>
      <c r="S27" s="91">
        <f>SUM(S28:S29)</f>
        <v>0</v>
      </c>
      <c r="T27" s="91">
        <f>SUM(T28:T29)</f>
        <v>453.6</v>
      </c>
      <c r="V27" s="88" t="s">
        <v>144</v>
      </c>
      <c r="W27" s="89" t="s">
        <v>145</v>
      </c>
      <c r="X27" s="92"/>
      <c r="Y27" s="91"/>
      <c r="Z27" s="91"/>
      <c r="AA27" s="91">
        <f>SUM(AA28:AA29)</f>
        <v>1</v>
      </c>
      <c r="AB27" s="91">
        <f>SUM(AB28:AB29)</f>
        <v>388.79999999999995</v>
      </c>
      <c r="AC27" s="91">
        <f>SUM(AC28:AC29)</f>
        <v>0</v>
      </c>
      <c r="AD27" s="91">
        <f>SUM(AD28:AD29)</f>
        <v>388.79999999999995</v>
      </c>
      <c r="AF27" s="88" t="s">
        <v>144</v>
      </c>
      <c r="AG27" s="89" t="s">
        <v>145</v>
      </c>
      <c r="AH27" s="92"/>
      <c r="AI27" s="91"/>
      <c r="AJ27" s="91"/>
      <c r="AK27" s="91">
        <f>SUM(AK28:AK29)</f>
        <v>1</v>
      </c>
      <c r="AL27" s="91">
        <f>SUM(AL28:AL29)</f>
        <v>388.79999999999995</v>
      </c>
      <c r="AM27" s="91">
        <f>SUM(AM28:AM29)</f>
        <v>0</v>
      </c>
      <c r="AN27" s="91">
        <f>SUM(AN28:AN29)</f>
        <v>388.79999999999995</v>
      </c>
      <c r="AP27" s="88" t="s">
        <v>144</v>
      </c>
      <c r="AQ27" s="89" t="s">
        <v>145</v>
      </c>
      <c r="AR27" s="92"/>
      <c r="AS27" s="91"/>
      <c r="AT27" s="91"/>
      <c r="AU27" s="91">
        <f>SUM(AU28:AU29)</f>
        <v>1</v>
      </c>
      <c r="AV27" s="91">
        <f>SUM(AV28:AV29)</f>
        <v>388.79999999999995</v>
      </c>
      <c r="AW27" s="91">
        <f>SUM(AW28:AW29)</f>
        <v>0</v>
      </c>
      <c r="AX27" s="91">
        <f>SUM(AX28:AX29)</f>
        <v>388.79999999999995</v>
      </c>
      <c r="AZ27" s="88" t="s">
        <v>144</v>
      </c>
      <c r="BA27" s="89" t="s">
        <v>145</v>
      </c>
      <c r="BB27" s="92"/>
      <c r="BC27" s="91"/>
      <c r="BD27" s="91"/>
      <c r="BE27" s="91">
        <f>SUM(BE28:BE29)</f>
        <v>1</v>
      </c>
      <c r="BF27" s="91">
        <f>SUM(BF28:BF29)</f>
        <v>453.6</v>
      </c>
      <c r="BG27" s="91">
        <f>SUM(BG28:BG29)</f>
        <v>0</v>
      </c>
      <c r="BH27" s="91">
        <f>SUM(BH28:BH29)</f>
        <v>453.6</v>
      </c>
      <c r="BJ27" s="88" t="s">
        <v>144</v>
      </c>
      <c r="BK27" s="89" t="s">
        <v>145</v>
      </c>
      <c r="BL27" s="92"/>
      <c r="BM27" s="91"/>
      <c r="BN27" s="91"/>
      <c r="BO27" s="91">
        <f>SUM(BO28:BO29)</f>
        <v>1</v>
      </c>
      <c r="BP27" s="91">
        <f>SUM(BP28:BP29)</f>
        <v>388.79999999999995</v>
      </c>
      <c r="BQ27" s="91">
        <f>SUM(BQ28:BQ29)</f>
        <v>0</v>
      </c>
      <c r="BR27" s="91">
        <f>SUM(BR28:BR29)</f>
        <v>388.79999999999995</v>
      </c>
      <c r="BT27" s="88" t="s">
        <v>144</v>
      </c>
      <c r="BU27" s="89" t="s">
        <v>145</v>
      </c>
      <c r="BV27" s="92"/>
      <c r="BW27" s="91"/>
      <c r="BX27" s="91"/>
      <c r="BY27" s="91">
        <f>SUM(BY28:BY29)</f>
        <v>1</v>
      </c>
      <c r="BZ27" s="91">
        <f>SUM(BZ28:BZ29)</f>
        <v>388.79999999999995</v>
      </c>
      <c r="CA27" s="91">
        <f>SUM(CA28:CA29)</f>
        <v>0</v>
      </c>
      <c r="CB27" s="91">
        <f>SUM(CB28:CB29)</f>
        <v>388.79999999999995</v>
      </c>
      <c r="CD27" s="88" t="s">
        <v>144</v>
      </c>
      <c r="CE27" s="89" t="s">
        <v>145</v>
      </c>
      <c r="CF27" s="92"/>
      <c r="CG27" s="91"/>
      <c r="CH27" s="91"/>
      <c r="CI27" s="91">
        <f>SUM(CI28:CI29)</f>
        <v>1</v>
      </c>
      <c r="CJ27" s="91">
        <f>SUM(CJ28:CJ29)</f>
        <v>388.79999999999995</v>
      </c>
      <c r="CK27" s="91">
        <f>SUM(CK28:CK29)</f>
        <v>0</v>
      </c>
      <c r="CL27" s="91">
        <f>SUM(CL28:CL29)</f>
        <v>388.79999999999995</v>
      </c>
      <c r="CN27" s="88" t="s">
        <v>144</v>
      </c>
      <c r="CO27" s="89" t="s">
        <v>145</v>
      </c>
      <c r="CP27" s="92"/>
      <c r="CQ27" s="91"/>
      <c r="CR27" s="91"/>
      <c r="CS27" s="91">
        <f>SUM(CS28:CS29)</f>
        <v>1</v>
      </c>
      <c r="CT27" s="91">
        <f>SUM(CT28:CT29)</f>
        <v>388.79999999999995</v>
      </c>
      <c r="CU27" s="91">
        <f>SUM(CU28:CU29)</f>
        <v>0</v>
      </c>
      <c r="CV27" s="91">
        <f>SUM(CV28:CV29)</f>
        <v>388.79999999999995</v>
      </c>
      <c r="CX27" s="88" t="s">
        <v>144</v>
      </c>
      <c r="CY27" s="89" t="s">
        <v>145</v>
      </c>
      <c r="CZ27" s="92"/>
      <c r="DA27" s="91"/>
      <c r="DB27" s="91"/>
      <c r="DC27" s="91">
        <f>SUM(DC28:DC29)</f>
        <v>1</v>
      </c>
      <c r="DD27" s="91">
        <f>SUM(DD28:DD29)</f>
        <v>388.79999999999995</v>
      </c>
      <c r="DE27" s="91">
        <f>SUM(DE28:DE29)</f>
        <v>0</v>
      </c>
      <c r="DF27" s="91">
        <f>SUM(DF28:DF29)</f>
        <v>388.79999999999995</v>
      </c>
      <c r="DH27" s="88" t="s">
        <v>144</v>
      </c>
      <c r="DI27" s="89" t="s">
        <v>145</v>
      </c>
      <c r="DJ27" s="92"/>
      <c r="DK27" s="91"/>
      <c r="DL27" s="91"/>
      <c r="DM27" s="91">
        <f>SUM(DM28:DM29)</f>
        <v>1</v>
      </c>
      <c r="DN27" s="91">
        <f>SUM(DN28:DN29)</f>
        <v>388.79999999999995</v>
      </c>
      <c r="DO27" s="91">
        <f>SUM(DO28:DO29)</f>
        <v>0</v>
      </c>
      <c r="DP27" s="91">
        <f>SUM(DP28:DP29)</f>
        <v>388.79999999999995</v>
      </c>
      <c r="DR27" s="88" t="s">
        <v>144</v>
      </c>
      <c r="DS27" s="89" t="s">
        <v>145</v>
      </c>
      <c r="DT27" s="92"/>
      <c r="DU27" s="91"/>
      <c r="DV27" s="91"/>
      <c r="DW27" s="91">
        <f>SUM(DW28:DW29)</f>
        <v>1</v>
      </c>
      <c r="DX27" s="91">
        <f>SUM(DX28:DX29)</f>
        <v>388.79999999999995</v>
      </c>
      <c r="DY27" s="91">
        <f>SUM(DY28:DY29)</f>
        <v>0</v>
      </c>
      <c r="DZ27" s="91">
        <f>SUM(DZ28:DZ29)</f>
        <v>388.79999999999995</v>
      </c>
      <c r="EB27" s="88" t="s">
        <v>144</v>
      </c>
      <c r="EC27" s="89" t="s">
        <v>145</v>
      </c>
      <c r="ED27" s="92"/>
      <c r="EE27" s="91"/>
      <c r="EF27" s="91"/>
      <c r="EG27" s="91">
        <f>SUM(EG28:EG29)</f>
        <v>1</v>
      </c>
      <c r="EH27" s="91">
        <f>SUM(EH28:EH29)</f>
        <v>388.79999999999995</v>
      </c>
      <c r="EI27" s="91">
        <f>SUM(EI28:EI29)</f>
        <v>0</v>
      </c>
      <c r="EJ27" s="91">
        <f>SUM(EJ28:EJ29)</f>
        <v>388.79999999999995</v>
      </c>
      <c r="EL27" s="88" t="s">
        <v>144</v>
      </c>
      <c r="EM27" s="89" t="s">
        <v>145</v>
      </c>
      <c r="EN27" s="92"/>
      <c r="EO27" s="91"/>
      <c r="EP27" s="91"/>
      <c r="EQ27" s="91">
        <f>SUM(EQ28:EQ29)</f>
        <v>1</v>
      </c>
      <c r="ER27" s="91">
        <f>SUM(ER28:ER29)</f>
        <v>388.79999999999995</v>
      </c>
      <c r="ES27" s="91">
        <f>SUM(ES28:ES29)</f>
        <v>0</v>
      </c>
      <c r="ET27" s="91">
        <f>SUM(ET28:ET29)</f>
        <v>388.79999999999995</v>
      </c>
      <c r="EV27" s="88" t="s">
        <v>144</v>
      </c>
      <c r="EW27" s="89" t="s">
        <v>145</v>
      </c>
      <c r="EX27" s="92"/>
      <c r="EY27" s="91"/>
      <c r="EZ27" s="91"/>
      <c r="FA27" s="91">
        <f>SUM(FA28:FA29)</f>
        <v>1</v>
      </c>
      <c r="FB27" s="91">
        <f>SUM(FB28:FB29)</f>
        <v>388.79999999999995</v>
      </c>
      <c r="FC27" s="91">
        <f>SUM(FC28:FC29)</f>
        <v>0</v>
      </c>
      <c r="FD27" s="91">
        <f>SUM(FD28:FD29)</f>
        <v>388.79999999999995</v>
      </c>
      <c r="FF27" s="88" t="s">
        <v>144</v>
      </c>
      <c r="FG27" s="89" t="s">
        <v>145</v>
      </c>
      <c r="FH27" s="92"/>
      <c r="FI27" s="91"/>
      <c r="FJ27" s="91"/>
      <c r="FK27" s="91">
        <f>SUM(FK28:FK29)</f>
        <v>1</v>
      </c>
      <c r="FL27" s="91">
        <f>SUM(FL28:FL29)</f>
        <v>388.79999999999995</v>
      </c>
      <c r="FM27" s="91">
        <f>SUM(FM28:FM29)</f>
        <v>0</v>
      </c>
      <c r="FN27" s="91">
        <f>SUM(FN28:FN29)</f>
        <v>388.79999999999995</v>
      </c>
      <c r="FP27" s="88" t="s">
        <v>144</v>
      </c>
      <c r="FQ27" s="89" t="s">
        <v>145</v>
      </c>
      <c r="FR27" s="92"/>
      <c r="FS27" s="91">
        <f t="shared" si="2"/>
        <v>0</v>
      </c>
      <c r="FT27" s="91">
        <f t="shared" si="3"/>
        <v>0</v>
      </c>
      <c r="FU27" s="91">
        <f>SUM(FU28:FU29)</f>
        <v>17</v>
      </c>
      <c r="FV27" s="91">
        <f>SUM(FV28:FV29)</f>
        <v>6803.999999999999</v>
      </c>
      <c r="FW27" s="91">
        <f t="shared" si="5"/>
        <v>0</v>
      </c>
      <c r="FX27" s="91">
        <f t="shared" si="6"/>
        <v>6804.000000000002</v>
      </c>
    </row>
    <row r="28" spans="2:180" ht="15">
      <c r="B28" s="88"/>
      <c r="C28" s="89" t="s">
        <v>146</v>
      </c>
      <c r="D28" s="92">
        <f>21*1.8*12</f>
        <v>453.6</v>
      </c>
      <c r="E28" s="91"/>
      <c r="F28" s="91"/>
      <c r="G28" s="91">
        <v>1</v>
      </c>
      <c r="H28" s="91">
        <f>G28*D28</f>
        <v>453.6</v>
      </c>
      <c r="I28" s="113"/>
      <c r="J28" s="113">
        <f>H28-I28</f>
        <v>453.6</v>
      </c>
      <c r="L28" s="88"/>
      <c r="M28" s="89" t="s">
        <v>146</v>
      </c>
      <c r="N28" s="92">
        <f>21*1.8*12</f>
        <v>453.6</v>
      </c>
      <c r="O28" s="91"/>
      <c r="P28" s="91"/>
      <c r="Q28" s="91">
        <v>1</v>
      </c>
      <c r="R28" s="91">
        <f>Q28*N28</f>
        <v>453.6</v>
      </c>
      <c r="S28" s="113"/>
      <c r="T28" s="113">
        <f>R28-S28</f>
        <v>453.6</v>
      </c>
      <c r="V28" s="88"/>
      <c r="W28" s="89" t="s">
        <v>146</v>
      </c>
      <c r="X28" s="92">
        <f>21*1.8*12</f>
        <v>453.6</v>
      </c>
      <c r="Y28" s="91"/>
      <c r="Z28" s="91"/>
      <c r="AA28" s="91">
        <v>0</v>
      </c>
      <c r="AB28" s="91">
        <f>AA28*X28</f>
        <v>0</v>
      </c>
      <c r="AC28" s="113"/>
      <c r="AD28" s="113">
        <f>AB28-AC28</f>
        <v>0</v>
      </c>
      <c r="AF28" s="88"/>
      <c r="AG28" s="89" t="s">
        <v>146</v>
      </c>
      <c r="AH28" s="92">
        <f>21*1.8*12</f>
        <v>453.6</v>
      </c>
      <c r="AI28" s="91"/>
      <c r="AJ28" s="91"/>
      <c r="AK28" s="91">
        <v>0</v>
      </c>
      <c r="AL28" s="91">
        <f>AK28*AH28</f>
        <v>0</v>
      </c>
      <c r="AM28" s="113"/>
      <c r="AN28" s="113">
        <f>AL28-AM28</f>
        <v>0</v>
      </c>
      <c r="AP28" s="88"/>
      <c r="AQ28" s="89" t="s">
        <v>146</v>
      </c>
      <c r="AR28" s="92">
        <f>21*1.8*12</f>
        <v>453.6</v>
      </c>
      <c r="AS28" s="91"/>
      <c r="AT28" s="91"/>
      <c r="AU28" s="91">
        <v>0</v>
      </c>
      <c r="AV28" s="91">
        <f>AU28*AR28</f>
        <v>0</v>
      </c>
      <c r="AW28" s="113"/>
      <c r="AX28" s="113">
        <f>AV28-AW28</f>
        <v>0</v>
      </c>
      <c r="AZ28" s="88"/>
      <c r="BA28" s="89" t="s">
        <v>146</v>
      </c>
      <c r="BB28" s="92">
        <f>21*1.8*12</f>
        <v>453.6</v>
      </c>
      <c r="BC28" s="91"/>
      <c r="BD28" s="91"/>
      <c r="BE28" s="91">
        <v>1</v>
      </c>
      <c r="BF28" s="91">
        <f>BE28*BB28</f>
        <v>453.6</v>
      </c>
      <c r="BG28" s="113"/>
      <c r="BH28" s="113">
        <f>BF28-BG28</f>
        <v>453.6</v>
      </c>
      <c r="BJ28" s="88"/>
      <c r="BK28" s="89" t="s">
        <v>146</v>
      </c>
      <c r="BL28" s="92">
        <f>21*1.8*12</f>
        <v>453.6</v>
      </c>
      <c r="BM28" s="91"/>
      <c r="BN28" s="91"/>
      <c r="BO28" s="91">
        <v>0</v>
      </c>
      <c r="BP28" s="91">
        <f>BO28*BL28</f>
        <v>0</v>
      </c>
      <c r="BQ28" s="113"/>
      <c r="BR28" s="113">
        <f>BP28-BQ28</f>
        <v>0</v>
      </c>
      <c r="BT28" s="88"/>
      <c r="BU28" s="89" t="s">
        <v>146</v>
      </c>
      <c r="BV28" s="92">
        <f>21*1.8*12</f>
        <v>453.6</v>
      </c>
      <c r="BW28" s="91"/>
      <c r="BX28" s="91"/>
      <c r="BY28" s="91">
        <v>0</v>
      </c>
      <c r="BZ28" s="91">
        <f>BY28*BV28</f>
        <v>0</v>
      </c>
      <c r="CA28" s="113"/>
      <c r="CB28" s="113">
        <f>BZ28-CA28</f>
        <v>0</v>
      </c>
      <c r="CD28" s="88"/>
      <c r="CE28" s="89" t="s">
        <v>146</v>
      </c>
      <c r="CF28" s="92">
        <f>21*1.8*12</f>
        <v>453.6</v>
      </c>
      <c r="CG28" s="91"/>
      <c r="CH28" s="91"/>
      <c r="CI28" s="91">
        <v>0</v>
      </c>
      <c r="CJ28" s="91">
        <f>CI28*CF28</f>
        <v>0</v>
      </c>
      <c r="CK28" s="113"/>
      <c r="CL28" s="113">
        <f>CJ28-CK28</f>
        <v>0</v>
      </c>
      <c r="CN28" s="88"/>
      <c r="CO28" s="89" t="s">
        <v>146</v>
      </c>
      <c r="CP28" s="92">
        <f>21*1.8*12</f>
        <v>453.6</v>
      </c>
      <c r="CQ28" s="91"/>
      <c r="CR28" s="91"/>
      <c r="CS28" s="91">
        <v>0</v>
      </c>
      <c r="CT28" s="91">
        <f>CS28*CP28</f>
        <v>0</v>
      </c>
      <c r="CU28" s="113"/>
      <c r="CV28" s="113">
        <f>CT28-CU28</f>
        <v>0</v>
      </c>
      <c r="CX28" s="88"/>
      <c r="CY28" s="89" t="s">
        <v>146</v>
      </c>
      <c r="CZ28" s="92">
        <f>21*1.8*12</f>
        <v>453.6</v>
      </c>
      <c r="DA28" s="91"/>
      <c r="DB28" s="91"/>
      <c r="DC28" s="91">
        <v>0</v>
      </c>
      <c r="DD28" s="91">
        <f>DC28*CZ28</f>
        <v>0</v>
      </c>
      <c r="DE28" s="113"/>
      <c r="DF28" s="113">
        <f>DD28-DE28</f>
        <v>0</v>
      </c>
      <c r="DH28" s="88"/>
      <c r="DI28" s="89" t="s">
        <v>146</v>
      </c>
      <c r="DJ28" s="92">
        <f>21*1.8*12</f>
        <v>453.6</v>
      </c>
      <c r="DK28" s="91"/>
      <c r="DL28" s="91"/>
      <c r="DM28" s="91">
        <v>0</v>
      </c>
      <c r="DN28" s="91">
        <f>DM28*DJ28</f>
        <v>0</v>
      </c>
      <c r="DO28" s="113"/>
      <c r="DP28" s="113">
        <f>DN28-DO28</f>
        <v>0</v>
      </c>
      <c r="DR28" s="88"/>
      <c r="DS28" s="89" t="s">
        <v>146</v>
      </c>
      <c r="DT28" s="92">
        <f>21*1.8*12</f>
        <v>453.6</v>
      </c>
      <c r="DU28" s="91"/>
      <c r="DV28" s="91"/>
      <c r="DW28" s="91">
        <v>0</v>
      </c>
      <c r="DX28" s="91">
        <f>DW28*DT28</f>
        <v>0</v>
      </c>
      <c r="DY28" s="113"/>
      <c r="DZ28" s="113">
        <f>DX28-DY28</f>
        <v>0</v>
      </c>
      <c r="EB28" s="88"/>
      <c r="EC28" s="89" t="s">
        <v>146</v>
      </c>
      <c r="ED28" s="92">
        <f>21*1.8*12</f>
        <v>453.6</v>
      </c>
      <c r="EE28" s="91"/>
      <c r="EF28" s="91"/>
      <c r="EG28" s="91">
        <v>0</v>
      </c>
      <c r="EH28" s="91">
        <f>EG28*ED28</f>
        <v>0</v>
      </c>
      <c r="EI28" s="113"/>
      <c r="EJ28" s="113">
        <f>EH28-EI28</f>
        <v>0</v>
      </c>
      <c r="EL28" s="88"/>
      <c r="EM28" s="89" t="s">
        <v>146</v>
      </c>
      <c r="EN28" s="92">
        <f>21*1.8*12</f>
        <v>453.6</v>
      </c>
      <c r="EO28" s="91"/>
      <c r="EP28" s="91"/>
      <c r="EQ28" s="91">
        <v>0</v>
      </c>
      <c r="ER28" s="91">
        <f>EQ28*EN28</f>
        <v>0</v>
      </c>
      <c r="ES28" s="113"/>
      <c r="ET28" s="113">
        <f>ER28-ES28</f>
        <v>0</v>
      </c>
      <c r="EV28" s="88"/>
      <c r="EW28" s="89" t="s">
        <v>146</v>
      </c>
      <c r="EX28" s="92">
        <f>21*1.8*12</f>
        <v>453.6</v>
      </c>
      <c r="EY28" s="91"/>
      <c r="EZ28" s="91"/>
      <c r="FA28" s="91">
        <v>0</v>
      </c>
      <c r="FB28" s="91">
        <f>FA28*EX28</f>
        <v>0</v>
      </c>
      <c r="FC28" s="113"/>
      <c r="FD28" s="113">
        <f>FB28-FC28</f>
        <v>0</v>
      </c>
      <c r="FF28" s="88"/>
      <c r="FG28" s="89" t="s">
        <v>146</v>
      </c>
      <c r="FH28" s="92">
        <f>21*1.8*12</f>
        <v>453.6</v>
      </c>
      <c r="FI28" s="91"/>
      <c r="FJ28" s="91"/>
      <c r="FK28" s="91">
        <v>0</v>
      </c>
      <c r="FL28" s="91">
        <f>FK28*FH28</f>
        <v>0</v>
      </c>
      <c r="FM28" s="113"/>
      <c r="FN28" s="113">
        <f>FL28-FM28</f>
        <v>0</v>
      </c>
      <c r="FP28" s="88"/>
      <c r="FQ28" s="89" t="s">
        <v>146</v>
      </c>
      <c r="FR28" s="92">
        <f>21*1.8*12</f>
        <v>453.6</v>
      </c>
      <c r="FS28" s="91">
        <f t="shared" si="2"/>
        <v>0</v>
      </c>
      <c r="FT28" s="91">
        <f t="shared" si="3"/>
        <v>0</v>
      </c>
      <c r="FU28" s="91">
        <f t="shared" si="4"/>
        <v>3</v>
      </c>
      <c r="FV28" s="91">
        <f>FU28*FR28</f>
        <v>1360.8000000000002</v>
      </c>
      <c r="FW28" s="113">
        <f t="shared" si="5"/>
        <v>0</v>
      </c>
      <c r="FX28" s="113">
        <f t="shared" si="6"/>
        <v>1360.8000000000002</v>
      </c>
    </row>
    <row r="29" spans="2:180" ht="15">
      <c r="B29" s="88"/>
      <c r="C29" s="89" t="s">
        <v>147</v>
      </c>
      <c r="D29" s="92">
        <f>18*1.8*12</f>
        <v>388.79999999999995</v>
      </c>
      <c r="E29" s="91"/>
      <c r="F29" s="91"/>
      <c r="G29" s="91">
        <v>0</v>
      </c>
      <c r="H29" s="91">
        <f>G29*D29</f>
        <v>0</v>
      </c>
      <c r="I29" s="113"/>
      <c r="J29" s="113">
        <f>H29-I29</f>
        <v>0</v>
      </c>
      <c r="L29" s="88"/>
      <c r="M29" s="89" t="s">
        <v>147</v>
      </c>
      <c r="N29" s="92">
        <f>18*1.8*12</f>
        <v>388.79999999999995</v>
      </c>
      <c r="O29" s="91"/>
      <c r="P29" s="91"/>
      <c r="Q29" s="91">
        <v>0</v>
      </c>
      <c r="R29" s="91">
        <f>Q29*N29</f>
        <v>0</v>
      </c>
      <c r="S29" s="113"/>
      <c r="T29" s="113">
        <f>R29-S29</f>
        <v>0</v>
      </c>
      <c r="V29" s="88"/>
      <c r="W29" s="89" t="s">
        <v>147</v>
      </c>
      <c r="X29" s="92">
        <f>18*1.8*12</f>
        <v>388.79999999999995</v>
      </c>
      <c r="Y29" s="91"/>
      <c r="Z29" s="91"/>
      <c r="AA29" s="91">
        <v>1</v>
      </c>
      <c r="AB29" s="91">
        <f>AA29*X29</f>
        <v>388.79999999999995</v>
      </c>
      <c r="AC29" s="113"/>
      <c r="AD29" s="113">
        <f>AB29-AC29</f>
        <v>388.79999999999995</v>
      </c>
      <c r="AF29" s="88"/>
      <c r="AG29" s="89" t="s">
        <v>147</v>
      </c>
      <c r="AH29" s="92">
        <f>18*1.8*12</f>
        <v>388.79999999999995</v>
      </c>
      <c r="AI29" s="91"/>
      <c r="AJ29" s="91"/>
      <c r="AK29" s="91">
        <v>1</v>
      </c>
      <c r="AL29" s="91">
        <f>AK29*AH29</f>
        <v>388.79999999999995</v>
      </c>
      <c r="AM29" s="113"/>
      <c r="AN29" s="113">
        <f>AL29-AM29</f>
        <v>388.79999999999995</v>
      </c>
      <c r="AP29" s="88"/>
      <c r="AQ29" s="89" t="s">
        <v>147</v>
      </c>
      <c r="AR29" s="92">
        <f>18*1.8*12</f>
        <v>388.79999999999995</v>
      </c>
      <c r="AS29" s="91"/>
      <c r="AT29" s="91"/>
      <c r="AU29" s="91">
        <v>1</v>
      </c>
      <c r="AV29" s="91">
        <f>AU29*AR29</f>
        <v>388.79999999999995</v>
      </c>
      <c r="AW29" s="113"/>
      <c r="AX29" s="113">
        <f>AV29-AW29</f>
        <v>388.79999999999995</v>
      </c>
      <c r="AZ29" s="88"/>
      <c r="BA29" s="89" t="s">
        <v>147</v>
      </c>
      <c r="BB29" s="92">
        <f>18*1.8*12</f>
        <v>388.79999999999995</v>
      </c>
      <c r="BC29" s="91"/>
      <c r="BD29" s="91"/>
      <c r="BE29" s="91">
        <v>0</v>
      </c>
      <c r="BF29" s="91">
        <f>BE29*BB29</f>
        <v>0</v>
      </c>
      <c r="BG29" s="113"/>
      <c r="BH29" s="113">
        <f>BF29-BG29</f>
        <v>0</v>
      </c>
      <c r="BJ29" s="88"/>
      <c r="BK29" s="89" t="s">
        <v>147</v>
      </c>
      <c r="BL29" s="92">
        <f>18*1.8*12</f>
        <v>388.79999999999995</v>
      </c>
      <c r="BM29" s="91"/>
      <c r="BN29" s="91"/>
      <c r="BO29" s="91">
        <v>1</v>
      </c>
      <c r="BP29" s="91">
        <f>BO29*BL29</f>
        <v>388.79999999999995</v>
      </c>
      <c r="BQ29" s="113"/>
      <c r="BR29" s="113">
        <f>BP29-BQ29</f>
        <v>388.79999999999995</v>
      </c>
      <c r="BT29" s="88"/>
      <c r="BU29" s="89" t="s">
        <v>147</v>
      </c>
      <c r="BV29" s="92">
        <f>18*1.8*12</f>
        <v>388.79999999999995</v>
      </c>
      <c r="BW29" s="91"/>
      <c r="BX29" s="91"/>
      <c r="BY29" s="91">
        <v>1</v>
      </c>
      <c r="BZ29" s="91">
        <f>BY29*BV29</f>
        <v>388.79999999999995</v>
      </c>
      <c r="CA29" s="113"/>
      <c r="CB29" s="113">
        <f>BZ29-CA29</f>
        <v>388.79999999999995</v>
      </c>
      <c r="CD29" s="88"/>
      <c r="CE29" s="89" t="s">
        <v>147</v>
      </c>
      <c r="CF29" s="92">
        <f>18*1.8*12</f>
        <v>388.79999999999995</v>
      </c>
      <c r="CG29" s="91"/>
      <c r="CH29" s="91"/>
      <c r="CI29" s="91">
        <v>1</v>
      </c>
      <c r="CJ29" s="91">
        <f>CI29*CF29</f>
        <v>388.79999999999995</v>
      </c>
      <c r="CK29" s="113"/>
      <c r="CL29" s="113">
        <f>CJ29-CK29</f>
        <v>388.79999999999995</v>
      </c>
      <c r="CN29" s="88"/>
      <c r="CO29" s="89" t="s">
        <v>147</v>
      </c>
      <c r="CP29" s="92">
        <f>18*1.8*12</f>
        <v>388.79999999999995</v>
      </c>
      <c r="CQ29" s="91"/>
      <c r="CR29" s="91"/>
      <c r="CS29" s="91">
        <v>1</v>
      </c>
      <c r="CT29" s="91">
        <f>CS29*CP29</f>
        <v>388.79999999999995</v>
      </c>
      <c r="CU29" s="113"/>
      <c r="CV29" s="113">
        <f>CT29-CU29</f>
        <v>388.79999999999995</v>
      </c>
      <c r="CX29" s="88"/>
      <c r="CY29" s="89" t="s">
        <v>147</v>
      </c>
      <c r="CZ29" s="92">
        <f>18*1.8*12</f>
        <v>388.79999999999995</v>
      </c>
      <c r="DA29" s="91"/>
      <c r="DB29" s="91"/>
      <c r="DC29" s="91">
        <v>1</v>
      </c>
      <c r="DD29" s="91">
        <f>DC29*CZ29</f>
        <v>388.79999999999995</v>
      </c>
      <c r="DE29" s="113"/>
      <c r="DF29" s="113">
        <f>DD29-DE29</f>
        <v>388.79999999999995</v>
      </c>
      <c r="DH29" s="88"/>
      <c r="DI29" s="89" t="s">
        <v>147</v>
      </c>
      <c r="DJ29" s="92">
        <f>18*1.8*12</f>
        <v>388.79999999999995</v>
      </c>
      <c r="DK29" s="91"/>
      <c r="DL29" s="91"/>
      <c r="DM29" s="91">
        <v>1</v>
      </c>
      <c r="DN29" s="91">
        <f>DM29*DJ29</f>
        <v>388.79999999999995</v>
      </c>
      <c r="DO29" s="113"/>
      <c r="DP29" s="113">
        <f>DN29-DO29</f>
        <v>388.79999999999995</v>
      </c>
      <c r="DR29" s="88"/>
      <c r="DS29" s="89" t="s">
        <v>147</v>
      </c>
      <c r="DT29" s="92">
        <f>18*1.8*12</f>
        <v>388.79999999999995</v>
      </c>
      <c r="DU29" s="91"/>
      <c r="DV29" s="91"/>
      <c r="DW29" s="91">
        <v>1</v>
      </c>
      <c r="DX29" s="91">
        <f>DW29*DT29</f>
        <v>388.79999999999995</v>
      </c>
      <c r="DY29" s="113"/>
      <c r="DZ29" s="113">
        <f>DX29-DY29</f>
        <v>388.79999999999995</v>
      </c>
      <c r="EB29" s="88"/>
      <c r="EC29" s="89" t="s">
        <v>147</v>
      </c>
      <c r="ED29" s="92">
        <f>18*1.8*12</f>
        <v>388.79999999999995</v>
      </c>
      <c r="EE29" s="91"/>
      <c r="EF29" s="91"/>
      <c r="EG29" s="91">
        <v>1</v>
      </c>
      <c r="EH29" s="91">
        <f>EG29*ED29</f>
        <v>388.79999999999995</v>
      </c>
      <c r="EI29" s="113"/>
      <c r="EJ29" s="113">
        <f>EH29-EI29</f>
        <v>388.79999999999995</v>
      </c>
      <c r="EL29" s="88"/>
      <c r="EM29" s="89" t="s">
        <v>147</v>
      </c>
      <c r="EN29" s="92">
        <f>18*1.8*12</f>
        <v>388.79999999999995</v>
      </c>
      <c r="EO29" s="91"/>
      <c r="EP29" s="91"/>
      <c r="EQ29" s="91">
        <v>1</v>
      </c>
      <c r="ER29" s="91">
        <f>EQ29*EN29</f>
        <v>388.79999999999995</v>
      </c>
      <c r="ES29" s="113"/>
      <c r="ET29" s="113">
        <f>ER29-ES29</f>
        <v>388.79999999999995</v>
      </c>
      <c r="EV29" s="88"/>
      <c r="EW29" s="89" t="s">
        <v>147</v>
      </c>
      <c r="EX29" s="92">
        <f>18*1.8*12</f>
        <v>388.79999999999995</v>
      </c>
      <c r="EY29" s="91"/>
      <c r="EZ29" s="91"/>
      <c r="FA29" s="91">
        <v>1</v>
      </c>
      <c r="FB29" s="91">
        <f>FA29*EX29</f>
        <v>388.79999999999995</v>
      </c>
      <c r="FC29" s="113"/>
      <c r="FD29" s="113">
        <f>FB29-FC29</f>
        <v>388.79999999999995</v>
      </c>
      <c r="FF29" s="88"/>
      <c r="FG29" s="89" t="s">
        <v>147</v>
      </c>
      <c r="FH29" s="92">
        <f>18*1.8*12</f>
        <v>388.79999999999995</v>
      </c>
      <c r="FI29" s="91"/>
      <c r="FJ29" s="91"/>
      <c r="FK29" s="91">
        <v>1</v>
      </c>
      <c r="FL29" s="91">
        <f>FK29*FH29</f>
        <v>388.79999999999995</v>
      </c>
      <c r="FM29" s="113"/>
      <c r="FN29" s="113">
        <f>FL29-FM29</f>
        <v>388.79999999999995</v>
      </c>
      <c r="FP29" s="88"/>
      <c r="FQ29" s="89" t="s">
        <v>147</v>
      </c>
      <c r="FR29" s="92">
        <f>18*1.8*12</f>
        <v>388.79999999999995</v>
      </c>
      <c r="FS29" s="91">
        <f t="shared" si="2"/>
        <v>0</v>
      </c>
      <c r="FT29" s="91">
        <f t="shared" si="3"/>
        <v>0</v>
      </c>
      <c r="FU29" s="91">
        <f t="shared" si="4"/>
        <v>14</v>
      </c>
      <c r="FV29" s="91">
        <f>FU29*FR29</f>
        <v>5443.199999999999</v>
      </c>
      <c r="FW29" s="113">
        <f t="shared" si="5"/>
        <v>0</v>
      </c>
      <c r="FX29" s="113">
        <f t="shared" si="6"/>
        <v>5443.200000000001</v>
      </c>
    </row>
    <row r="30" spans="2:180" ht="15">
      <c r="B30" s="88" t="s">
        <v>148</v>
      </c>
      <c r="C30" s="89" t="s">
        <v>149</v>
      </c>
      <c r="D30" s="92"/>
      <c r="E30" s="91"/>
      <c r="F30" s="91"/>
      <c r="G30" s="91">
        <f>SUM(G31:G32)</f>
        <v>14</v>
      </c>
      <c r="H30" s="91">
        <f>SUM(H31:H32)</f>
        <v>1735.344</v>
      </c>
      <c r="I30" s="91">
        <f>SUM(I31:I32)</f>
        <v>0</v>
      </c>
      <c r="J30" s="91">
        <f>SUM(J31:J32)</f>
        <v>1735.344</v>
      </c>
      <c r="L30" s="88" t="s">
        <v>148</v>
      </c>
      <c r="M30" s="89" t="s">
        <v>149</v>
      </c>
      <c r="N30" s="92"/>
      <c r="O30" s="91"/>
      <c r="P30" s="91"/>
      <c r="Q30" s="91">
        <f>SUM(Q31:Q32)</f>
        <v>11</v>
      </c>
      <c r="R30" s="91">
        <f>SUM(R31:R32)</f>
        <v>1508.976</v>
      </c>
      <c r="S30" s="91">
        <f>SUM(S31:S32)</f>
        <v>0</v>
      </c>
      <c r="T30" s="91">
        <f>SUM(T31:T32)</f>
        <v>1508.976</v>
      </c>
      <c r="V30" s="88" t="s">
        <v>148</v>
      </c>
      <c r="W30" s="89" t="s">
        <v>149</v>
      </c>
      <c r="X30" s="92"/>
      <c r="Y30" s="91"/>
      <c r="Z30" s="91"/>
      <c r="AA30" s="91">
        <f>SUM(AA31:AA32)</f>
        <v>8</v>
      </c>
      <c r="AB30" s="91">
        <f>SUM(AB31:AB32)</f>
        <v>1070.064</v>
      </c>
      <c r="AC30" s="91">
        <f>SUM(AC31:AC32)</f>
        <v>0</v>
      </c>
      <c r="AD30" s="91">
        <f>SUM(AD31:AD32)</f>
        <v>1070.064</v>
      </c>
      <c r="AF30" s="88" t="s">
        <v>148</v>
      </c>
      <c r="AG30" s="89" t="s">
        <v>149</v>
      </c>
      <c r="AH30" s="92"/>
      <c r="AI30" s="91"/>
      <c r="AJ30" s="91"/>
      <c r="AK30" s="91">
        <f>SUM(AK31:AK32)</f>
        <v>5</v>
      </c>
      <c r="AL30" s="91">
        <f>SUM(AL31:AL32)</f>
        <v>648.864</v>
      </c>
      <c r="AM30" s="91">
        <f>SUM(AM31:AM32)</f>
        <v>0</v>
      </c>
      <c r="AN30" s="91">
        <f>SUM(AN31:AN32)</f>
        <v>648.864</v>
      </c>
      <c r="AP30" s="88" t="s">
        <v>148</v>
      </c>
      <c r="AQ30" s="89" t="s">
        <v>149</v>
      </c>
      <c r="AR30" s="92"/>
      <c r="AS30" s="91"/>
      <c r="AT30" s="91"/>
      <c r="AU30" s="91">
        <f>SUM(AU31:AU32)</f>
        <v>9</v>
      </c>
      <c r="AV30" s="91">
        <f>SUM(AV31:AV32)</f>
        <v>1228.1760000000002</v>
      </c>
      <c r="AW30" s="91">
        <f>SUM(AW31:AW32)</f>
        <v>0</v>
      </c>
      <c r="AX30" s="91">
        <f>SUM(AX31:AX32)</f>
        <v>1228.1760000000002</v>
      </c>
      <c r="AZ30" s="88" t="s">
        <v>148</v>
      </c>
      <c r="BA30" s="89" t="s">
        <v>149</v>
      </c>
      <c r="BB30" s="92"/>
      <c r="BC30" s="91"/>
      <c r="BD30" s="91"/>
      <c r="BE30" s="91">
        <f>SUM(BE31:BE32)</f>
        <v>16</v>
      </c>
      <c r="BF30" s="91">
        <f>SUM(BF31:BF32)</f>
        <v>2069.28</v>
      </c>
      <c r="BG30" s="91">
        <f>SUM(BG31:BG32)</f>
        <v>0</v>
      </c>
      <c r="BH30" s="91">
        <f>SUM(BH31:BH32)</f>
        <v>2069.28</v>
      </c>
      <c r="BJ30" s="88" t="s">
        <v>148</v>
      </c>
      <c r="BK30" s="89" t="s">
        <v>149</v>
      </c>
      <c r="BL30" s="92"/>
      <c r="BM30" s="91"/>
      <c r="BN30" s="91"/>
      <c r="BO30" s="91">
        <f>SUM(BO31:BO32)</f>
        <v>8</v>
      </c>
      <c r="BP30" s="91">
        <f>SUM(BP31:BP32)</f>
        <v>1052.352</v>
      </c>
      <c r="BQ30" s="91">
        <f>SUM(BQ31:BQ32)</f>
        <v>0</v>
      </c>
      <c r="BR30" s="91">
        <f>SUM(BR31:BR32)</f>
        <v>1052.352</v>
      </c>
      <c r="BT30" s="88" t="s">
        <v>148</v>
      </c>
      <c r="BU30" s="89" t="s">
        <v>149</v>
      </c>
      <c r="BV30" s="92"/>
      <c r="BW30" s="91"/>
      <c r="BX30" s="91"/>
      <c r="BY30" s="91">
        <f>SUM(BY31:BY32)</f>
        <v>5</v>
      </c>
      <c r="BZ30" s="91">
        <f>SUM(BZ31:BZ32)</f>
        <v>702</v>
      </c>
      <c r="CA30" s="91">
        <f>SUM(CA31:CA32)</f>
        <v>0</v>
      </c>
      <c r="CB30" s="91">
        <f>SUM(CB31:CB32)</f>
        <v>702</v>
      </c>
      <c r="CD30" s="88" t="s">
        <v>148</v>
      </c>
      <c r="CE30" s="89" t="s">
        <v>149</v>
      </c>
      <c r="CF30" s="92"/>
      <c r="CG30" s="91"/>
      <c r="CH30" s="91"/>
      <c r="CI30" s="91">
        <f>SUM(CI31:CI32)</f>
        <v>12</v>
      </c>
      <c r="CJ30" s="91">
        <f>SUM(CJ31:CJ32)</f>
        <v>1560.816</v>
      </c>
      <c r="CK30" s="91">
        <f>SUM(CK31:CK32)</f>
        <v>0</v>
      </c>
      <c r="CL30" s="91">
        <f>SUM(CL31:CL32)</f>
        <v>1560.816</v>
      </c>
      <c r="CN30" s="88" t="s">
        <v>148</v>
      </c>
      <c r="CO30" s="89" t="s">
        <v>149</v>
      </c>
      <c r="CP30" s="92"/>
      <c r="CQ30" s="91"/>
      <c r="CR30" s="91"/>
      <c r="CS30" s="91">
        <f>SUM(CS31:CS32)</f>
        <v>5</v>
      </c>
      <c r="CT30" s="91">
        <f>SUM(CT31:CT32)</f>
        <v>666.576</v>
      </c>
      <c r="CU30" s="91">
        <f>SUM(CU31:CU32)</f>
        <v>0</v>
      </c>
      <c r="CV30" s="91">
        <f>SUM(CV31:CV32)</f>
        <v>666.576</v>
      </c>
      <c r="CX30" s="88" t="s">
        <v>148</v>
      </c>
      <c r="CY30" s="89" t="s">
        <v>149</v>
      </c>
      <c r="CZ30" s="92"/>
      <c r="DA30" s="91"/>
      <c r="DB30" s="91"/>
      <c r="DC30" s="91">
        <f>SUM(DC31:DC32)</f>
        <v>6</v>
      </c>
      <c r="DD30" s="91">
        <f>SUM(DD31:DD32)</f>
        <v>842.4000000000001</v>
      </c>
      <c r="DE30" s="91">
        <f>SUM(DE31:DE32)</f>
        <v>0</v>
      </c>
      <c r="DF30" s="91">
        <f>SUM(DF31:DF32)</f>
        <v>842.4000000000001</v>
      </c>
      <c r="DH30" s="88" t="s">
        <v>148</v>
      </c>
      <c r="DI30" s="89" t="s">
        <v>149</v>
      </c>
      <c r="DJ30" s="92"/>
      <c r="DK30" s="91"/>
      <c r="DL30" s="91"/>
      <c r="DM30" s="91">
        <f>SUM(DM31:DM32)</f>
        <v>5</v>
      </c>
      <c r="DN30" s="91">
        <f>SUM(DN31:DN32)</f>
        <v>666.576</v>
      </c>
      <c r="DO30" s="91">
        <f>SUM(DO31:DO32)</f>
        <v>0</v>
      </c>
      <c r="DP30" s="91">
        <f>SUM(DP31:DP32)</f>
        <v>666.576</v>
      </c>
      <c r="DR30" s="88" t="s">
        <v>148</v>
      </c>
      <c r="DS30" s="89" t="s">
        <v>149</v>
      </c>
      <c r="DT30" s="92"/>
      <c r="DU30" s="91"/>
      <c r="DV30" s="91"/>
      <c r="DW30" s="91">
        <f>SUM(DW31:DW32)</f>
        <v>5</v>
      </c>
      <c r="DX30" s="91">
        <f>SUM(DX31:DX32)</f>
        <v>684.288</v>
      </c>
      <c r="DY30" s="91">
        <f>SUM(DY31:DY32)</f>
        <v>0</v>
      </c>
      <c r="DZ30" s="91">
        <f>SUM(DZ31:DZ32)</f>
        <v>684.288</v>
      </c>
      <c r="EB30" s="88" t="s">
        <v>148</v>
      </c>
      <c r="EC30" s="89" t="s">
        <v>149</v>
      </c>
      <c r="ED30" s="92"/>
      <c r="EE30" s="91"/>
      <c r="EF30" s="91"/>
      <c r="EG30" s="91">
        <f>SUM(EG31:EG32)</f>
        <v>7</v>
      </c>
      <c r="EH30" s="91">
        <f>SUM(EH31:EH32)</f>
        <v>911.952</v>
      </c>
      <c r="EI30" s="91">
        <f>SUM(EI31:EI32)</f>
        <v>0</v>
      </c>
      <c r="EJ30" s="91">
        <f>SUM(EJ31:EJ32)</f>
        <v>911.952</v>
      </c>
      <c r="EL30" s="88" t="s">
        <v>148</v>
      </c>
      <c r="EM30" s="89" t="s">
        <v>149</v>
      </c>
      <c r="EN30" s="92"/>
      <c r="EO30" s="91"/>
      <c r="EP30" s="91"/>
      <c r="EQ30" s="91">
        <f>SUM(EQ31:EQ32)</f>
        <v>7</v>
      </c>
      <c r="ER30" s="91">
        <f>SUM(ER31:ER32)</f>
        <v>947.376</v>
      </c>
      <c r="ES30" s="91">
        <f>SUM(ES31:ES32)</f>
        <v>0</v>
      </c>
      <c r="ET30" s="91">
        <f>SUM(ET31:ET32)</f>
        <v>947.376</v>
      </c>
      <c r="EV30" s="88" t="s">
        <v>148</v>
      </c>
      <c r="EW30" s="89" t="s">
        <v>149</v>
      </c>
      <c r="EX30" s="92"/>
      <c r="EY30" s="91"/>
      <c r="EZ30" s="91"/>
      <c r="FA30" s="91">
        <f>SUM(FA31:FA32)</f>
        <v>3</v>
      </c>
      <c r="FB30" s="91">
        <f>SUM(FB31:FB32)</f>
        <v>403.488</v>
      </c>
      <c r="FC30" s="91">
        <f>SUM(FC31:FC32)</f>
        <v>0</v>
      </c>
      <c r="FD30" s="91">
        <f>SUM(FD31:FD32)</f>
        <v>403.488</v>
      </c>
      <c r="FF30" s="88" t="s">
        <v>148</v>
      </c>
      <c r="FG30" s="89" t="s">
        <v>149</v>
      </c>
      <c r="FH30" s="92"/>
      <c r="FI30" s="91"/>
      <c r="FJ30" s="91"/>
      <c r="FK30" s="91">
        <f>SUM(FK31:FK32)</f>
        <v>8</v>
      </c>
      <c r="FL30" s="91">
        <f>SUM(FL31:FL32)</f>
        <v>1052.352</v>
      </c>
      <c r="FM30" s="91">
        <f>SUM(FM31:FM32)</f>
        <v>0</v>
      </c>
      <c r="FN30" s="91">
        <f>SUM(FN31:FN32)</f>
        <v>1052.352</v>
      </c>
      <c r="FP30" s="88" t="s">
        <v>148</v>
      </c>
      <c r="FQ30" s="89" t="s">
        <v>149</v>
      </c>
      <c r="FR30" s="92"/>
      <c r="FS30" s="91">
        <f t="shared" si="2"/>
        <v>0</v>
      </c>
      <c r="FT30" s="91">
        <f t="shared" si="3"/>
        <v>0</v>
      </c>
      <c r="FU30" s="91">
        <f t="shared" si="4"/>
        <v>134</v>
      </c>
      <c r="FV30" s="91">
        <f>SUM(FV31:FV32)</f>
        <v>17750.88</v>
      </c>
      <c r="FW30" s="91">
        <f t="shared" si="5"/>
        <v>0</v>
      </c>
      <c r="FX30" s="91">
        <f t="shared" si="6"/>
        <v>17750.879999999997</v>
      </c>
    </row>
    <row r="31" spans="2:180" ht="30.75">
      <c r="B31" s="88"/>
      <c r="C31" s="89" t="s">
        <v>150</v>
      </c>
      <c r="D31" s="92">
        <f>6.5*1.8*12</f>
        <v>140.4</v>
      </c>
      <c r="E31" s="91"/>
      <c r="F31" s="91"/>
      <c r="G31" s="91">
        <v>1</v>
      </c>
      <c r="H31" s="91">
        <f>D31*G31</f>
        <v>140.4</v>
      </c>
      <c r="I31" s="114"/>
      <c r="J31" s="113">
        <f>H31-I31</f>
        <v>140.4</v>
      </c>
      <c r="L31" s="88"/>
      <c r="M31" s="89" t="s">
        <v>150</v>
      </c>
      <c r="N31" s="92">
        <f>6.5*1.8*12</f>
        <v>140.4</v>
      </c>
      <c r="O31" s="91"/>
      <c r="P31" s="91"/>
      <c r="Q31" s="91">
        <v>9</v>
      </c>
      <c r="R31" s="91">
        <f>N31*Q31</f>
        <v>1263.6000000000001</v>
      </c>
      <c r="S31" s="114"/>
      <c r="T31" s="113">
        <f aca="true" t="shared" si="40" ref="T31:T36">R31-S31</f>
        <v>1263.6000000000001</v>
      </c>
      <c r="V31" s="88"/>
      <c r="W31" s="89" t="s">
        <v>150</v>
      </c>
      <c r="X31" s="92">
        <f>6.5*1.8*12</f>
        <v>140.4</v>
      </c>
      <c r="Y31" s="91"/>
      <c r="Z31" s="91"/>
      <c r="AA31" s="91">
        <v>5</v>
      </c>
      <c r="AB31" s="91">
        <f>X31*AA31</f>
        <v>702</v>
      </c>
      <c r="AC31" s="114"/>
      <c r="AD31" s="113">
        <f aca="true" t="shared" si="41" ref="AD31:AD36">AB31-AC31</f>
        <v>702</v>
      </c>
      <c r="AF31" s="88"/>
      <c r="AG31" s="89" t="s">
        <v>150</v>
      </c>
      <c r="AH31" s="92">
        <f>6.5*1.8*12</f>
        <v>140.4</v>
      </c>
      <c r="AI31" s="91"/>
      <c r="AJ31" s="91"/>
      <c r="AK31" s="91">
        <v>2</v>
      </c>
      <c r="AL31" s="91">
        <f>AH31*AK31</f>
        <v>280.8</v>
      </c>
      <c r="AM31" s="114"/>
      <c r="AN31" s="113">
        <f aca="true" t="shared" si="42" ref="AN31:AN36">AL31-AM31</f>
        <v>280.8</v>
      </c>
      <c r="AP31" s="88"/>
      <c r="AQ31" s="89" t="s">
        <v>150</v>
      </c>
      <c r="AR31" s="92">
        <f>6.5*1.8*12</f>
        <v>140.4</v>
      </c>
      <c r="AS31" s="91"/>
      <c r="AT31" s="91"/>
      <c r="AU31" s="91">
        <v>7</v>
      </c>
      <c r="AV31" s="91">
        <f>AR31*AU31</f>
        <v>982.8000000000001</v>
      </c>
      <c r="AW31" s="114"/>
      <c r="AX31" s="113">
        <f aca="true" t="shared" si="43" ref="AX31:AX36">AV31-AW31</f>
        <v>982.8000000000001</v>
      </c>
      <c r="AZ31" s="88"/>
      <c r="BA31" s="89" t="s">
        <v>150</v>
      </c>
      <c r="BB31" s="92">
        <f>6.5*1.8*12</f>
        <v>140.4</v>
      </c>
      <c r="BC31" s="91"/>
      <c r="BD31" s="91"/>
      <c r="BE31" s="91">
        <v>6</v>
      </c>
      <c r="BF31" s="91">
        <f>BB31*BE31</f>
        <v>842.4000000000001</v>
      </c>
      <c r="BG31" s="114"/>
      <c r="BH31" s="113">
        <f aca="true" t="shared" si="44" ref="BH31:BH36">BF31-BG31</f>
        <v>842.4000000000001</v>
      </c>
      <c r="BJ31" s="88"/>
      <c r="BK31" s="89" t="s">
        <v>150</v>
      </c>
      <c r="BL31" s="92">
        <f>6.5*1.8*12</f>
        <v>140.4</v>
      </c>
      <c r="BM31" s="91"/>
      <c r="BN31" s="91"/>
      <c r="BO31" s="91">
        <v>4</v>
      </c>
      <c r="BP31" s="91">
        <f>BL31*BO31</f>
        <v>561.6</v>
      </c>
      <c r="BQ31" s="114"/>
      <c r="BR31" s="113">
        <f aca="true" t="shared" si="45" ref="BR31:BR36">BP31-BQ31</f>
        <v>561.6</v>
      </c>
      <c r="BT31" s="88"/>
      <c r="BU31" s="89" t="s">
        <v>150</v>
      </c>
      <c r="BV31" s="92">
        <f>6.5*1.8*12</f>
        <v>140.4</v>
      </c>
      <c r="BW31" s="91"/>
      <c r="BX31" s="91"/>
      <c r="BY31" s="91">
        <v>5</v>
      </c>
      <c r="BZ31" s="91">
        <f>BV31*BY31</f>
        <v>702</v>
      </c>
      <c r="CA31" s="114"/>
      <c r="CB31" s="113">
        <f aca="true" t="shared" si="46" ref="CB31:CB36">BZ31-CA31</f>
        <v>702</v>
      </c>
      <c r="CD31" s="88"/>
      <c r="CE31" s="89" t="s">
        <v>150</v>
      </c>
      <c r="CF31" s="92">
        <f>6.5*1.8*12</f>
        <v>140.4</v>
      </c>
      <c r="CG31" s="91"/>
      <c r="CH31" s="91"/>
      <c r="CI31" s="91">
        <v>5</v>
      </c>
      <c r="CJ31" s="91">
        <f>CF31*CI31</f>
        <v>702</v>
      </c>
      <c r="CK31" s="114"/>
      <c r="CL31" s="113">
        <f aca="true" t="shared" si="47" ref="CL31:CL36">CJ31-CK31</f>
        <v>702</v>
      </c>
      <c r="CN31" s="88"/>
      <c r="CO31" s="89" t="s">
        <v>150</v>
      </c>
      <c r="CP31" s="92">
        <f>6.5*1.8*12</f>
        <v>140.4</v>
      </c>
      <c r="CQ31" s="91"/>
      <c r="CR31" s="91"/>
      <c r="CS31" s="91">
        <v>3</v>
      </c>
      <c r="CT31" s="91">
        <f>CP31*CS31</f>
        <v>421.20000000000005</v>
      </c>
      <c r="CU31" s="114"/>
      <c r="CV31" s="113">
        <f aca="true" t="shared" si="48" ref="CV31:CV36">CT31-CU31</f>
        <v>421.20000000000005</v>
      </c>
      <c r="CX31" s="88"/>
      <c r="CY31" s="89" t="s">
        <v>150</v>
      </c>
      <c r="CZ31" s="92">
        <f>6.5*1.8*12</f>
        <v>140.4</v>
      </c>
      <c r="DA31" s="91"/>
      <c r="DB31" s="91"/>
      <c r="DC31" s="91">
        <v>6</v>
      </c>
      <c r="DD31" s="91">
        <f>CZ31*DC31</f>
        <v>842.4000000000001</v>
      </c>
      <c r="DE31" s="114"/>
      <c r="DF31" s="113">
        <f aca="true" t="shared" si="49" ref="DF31:DF36">DD31-DE31</f>
        <v>842.4000000000001</v>
      </c>
      <c r="DH31" s="88"/>
      <c r="DI31" s="89" t="s">
        <v>150</v>
      </c>
      <c r="DJ31" s="92">
        <f>6.5*1.8*12</f>
        <v>140.4</v>
      </c>
      <c r="DK31" s="91"/>
      <c r="DL31" s="91"/>
      <c r="DM31" s="91">
        <v>3</v>
      </c>
      <c r="DN31" s="91">
        <f>DJ31*DM31</f>
        <v>421.20000000000005</v>
      </c>
      <c r="DO31" s="114"/>
      <c r="DP31" s="113">
        <f aca="true" t="shared" si="50" ref="DP31:DP36">DN31-DO31</f>
        <v>421.20000000000005</v>
      </c>
      <c r="DR31" s="88"/>
      <c r="DS31" s="89" t="s">
        <v>150</v>
      </c>
      <c r="DT31" s="92">
        <f>6.5*1.8*12</f>
        <v>140.4</v>
      </c>
      <c r="DU31" s="91"/>
      <c r="DV31" s="91"/>
      <c r="DW31" s="91">
        <v>4</v>
      </c>
      <c r="DX31" s="91">
        <f>DT31*DW31</f>
        <v>561.6</v>
      </c>
      <c r="DY31" s="114"/>
      <c r="DZ31" s="113">
        <f aca="true" t="shared" si="51" ref="DZ31:DZ36">DX31-DY31</f>
        <v>561.6</v>
      </c>
      <c r="EB31" s="88"/>
      <c r="EC31" s="89" t="s">
        <v>150</v>
      </c>
      <c r="ED31" s="92">
        <f>6.5*1.8*12</f>
        <v>140.4</v>
      </c>
      <c r="EE31" s="91"/>
      <c r="EF31" s="91"/>
      <c r="EG31" s="91">
        <v>3</v>
      </c>
      <c r="EH31" s="91">
        <f>ED31*EG31</f>
        <v>421.20000000000005</v>
      </c>
      <c r="EI31" s="114"/>
      <c r="EJ31" s="113">
        <f aca="true" t="shared" si="52" ref="EJ31:EJ36">EH31-EI31</f>
        <v>421.20000000000005</v>
      </c>
      <c r="EL31" s="88"/>
      <c r="EM31" s="89" t="s">
        <v>150</v>
      </c>
      <c r="EN31" s="92">
        <f>6.5*1.8*12</f>
        <v>140.4</v>
      </c>
      <c r="EO31" s="91"/>
      <c r="EP31" s="91"/>
      <c r="EQ31" s="91">
        <v>5</v>
      </c>
      <c r="ER31" s="91">
        <f>EN31*EQ31</f>
        <v>702</v>
      </c>
      <c r="ES31" s="114"/>
      <c r="ET31" s="113">
        <f aca="true" t="shared" si="53" ref="ET31:ET36">ER31-ES31</f>
        <v>702</v>
      </c>
      <c r="EV31" s="88"/>
      <c r="EW31" s="89" t="s">
        <v>150</v>
      </c>
      <c r="EX31" s="92">
        <f>6.5*1.8*12</f>
        <v>140.4</v>
      </c>
      <c r="EY31" s="91"/>
      <c r="EZ31" s="91"/>
      <c r="FA31" s="91">
        <v>2</v>
      </c>
      <c r="FB31" s="91">
        <f>EX31*FA31</f>
        <v>280.8</v>
      </c>
      <c r="FC31" s="114"/>
      <c r="FD31" s="113">
        <f aca="true" t="shared" si="54" ref="FD31:FD36">FB31-FC31</f>
        <v>280.8</v>
      </c>
      <c r="FF31" s="88"/>
      <c r="FG31" s="89" t="s">
        <v>150</v>
      </c>
      <c r="FH31" s="92">
        <f>6.5*1.8*12</f>
        <v>140.4</v>
      </c>
      <c r="FI31" s="91"/>
      <c r="FJ31" s="91"/>
      <c r="FK31" s="91">
        <v>4</v>
      </c>
      <c r="FL31" s="91">
        <f>FH31*FK31</f>
        <v>561.6</v>
      </c>
      <c r="FM31" s="114"/>
      <c r="FN31" s="113">
        <f aca="true" t="shared" si="55" ref="FN31:FN36">FL31-FM31</f>
        <v>561.6</v>
      </c>
      <c r="FP31" s="88"/>
      <c r="FQ31" s="89" t="s">
        <v>150</v>
      </c>
      <c r="FR31" s="92">
        <f>6.5*1.8*12</f>
        <v>140.4</v>
      </c>
      <c r="FS31" s="91">
        <f t="shared" si="2"/>
        <v>0</v>
      </c>
      <c r="FT31" s="91">
        <f t="shared" si="3"/>
        <v>0</v>
      </c>
      <c r="FU31" s="91">
        <f t="shared" si="4"/>
        <v>74</v>
      </c>
      <c r="FV31" s="91">
        <f>FR31*FU31</f>
        <v>10389.6</v>
      </c>
      <c r="FW31" s="114">
        <f t="shared" si="5"/>
        <v>0</v>
      </c>
      <c r="FX31" s="113">
        <f t="shared" si="6"/>
        <v>10389.6</v>
      </c>
    </row>
    <row r="32" spans="2:180" ht="30.75">
      <c r="B32" s="88"/>
      <c r="C32" s="89" t="s">
        <v>151</v>
      </c>
      <c r="D32" s="92">
        <f>5.68*1.8*12</f>
        <v>122.688</v>
      </c>
      <c r="E32" s="91"/>
      <c r="F32" s="91"/>
      <c r="G32" s="91">
        <v>13</v>
      </c>
      <c r="H32" s="91">
        <f>D32*G32</f>
        <v>1594.944</v>
      </c>
      <c r="I32" s="114"/>
      <c r="J32" s="113">
        <f>H32-I32</f>
        <v>1594.944</v>
      </c>
      <c r="L32" s="88"/>
      <c r="M32" s="89" t="s">
        <v>151</v>
      </c>
      <c r="N32" s="92">
        <f>5.68*1.8*12</f>
        <v>122.688</v>
      </c>
      <c r="O32" s="91"/>
      <c r="P32" s="91"/>
      <c r="Q32" s="91">
        <v>2</v>
      </c>
      <c r="R32" s="91">
        <f>N32*Q32</f>
        <v>245.376</v>
      </c>
      <c r="S32" s="114"/>
      <c r="T32" s="113">
        <f t="shared" si="40"/>
        <v>245.376</v>
      </c>
      <c r="V32" s="88"/>
      <c r="W32" s="89" t="s">
        <v>151</v>
      </c>
      <c r="X32" s="92">
        <f>5.68*1.8*12</f>
        <v>122.688</v>
      </c>
      <c r="Y32" s="91"/>
      <c r="Z32" s="91"/>
      <c r="AA32" s="91">
        <v>3</v>
      </c>
      <c r="AB32" s="91">
        <f>X32*AA32</f>
        <v>368.064</v>
      </c>
      <c r="AC32" s="114"/>
      <c r="AD32" s="113">
        <f t="shared" si="41"/>
        <v>368.064</v>
      </c>
      <c r="AF32" s="88"/>
      <c r="AG32" s="89" t="s">
        <v>151</v>
      </c>
      <c r="AH32" s="92">
        <f>5.68*1.8*12</f>
        <v>122.688</v>
      </c>
      <c r="AI32" s="91"/>
      <c r="AJ32" s="91"/>
      <c r="AK32" s="91">
        <v>3</v>
      </c>
      <c r="AL32" s="91">
        <f>AH32*AK32</f>
        <v>368.064</v>
      </c>
      <c r="AM32" s="114"/>
      <c r="AN32" s="113">
        <f t="shared" si="42"/>
        <v>368.064</v>
      </c>
      <c r="AP32" s="88"/>
      <c r="AQ32" s="89" t="s">
        <v>151</v>
      </c>
      <c r="AR32" s="92">
        <f>5.68*1.8*12</f>
        <v>122.688</v>
      </c>
      <c r="AS32" s="91"/>
      <c r="AT32" s="91"/>
      <c r="AU32" s="91">
        <v>2</v>
      </c>
      <c r="AV32" s="91">
        <f>AR32*AU32</f>
        <v>245.376</v>
      </c>
      <c r="AW32" s="114"/>
      <c r="AX32" s="113">
        <f t="shared" si="43"/>
        <v>245.376</v>
      </c>
      <c r="AZ32" s="88"/>
      <c r="BA32" s="89" t="s">
        <v>151</v>
      </c>
      <c r="BB32" s="92">
        <f>5.68*1.8*12</f>
        <v>122.688</v>
      </c>
      <c r="BC32" s="91"/>
      <c r="BD32" s="91"/>
      <c r="BE32" s="91">
        <v>10</v>
      </c>
      <c r="BF32" s="91">
        <f>BB32*BE32</f>
        <v>1226.88</v>
      </c>
      <c r="BG32" s="114"/>
      <c r="BH32" s="113">
        <f t="shared" si="44"/>
        <v>1226.88</v>
      </c>
      <c r="BJ32" s="88"/>
      <c r="BK32" s="89" t="s">
        <v>151</v>
      </c>
      <c r="BL32" s="92">
        <f>5.68*1.8*12</f>
        <v>122.688</v>
      </c>
      <c r="BM32" s="91"/>
      <c r="BN32" s="91"/>
      <c r="BO32" s="91">
        <v>4</v>
      </c>
      <c r="BP32" s="91">
        <f>BL32*BO32</f>
        <v>490.752</v>
      </c>
      <c r="BQ32" s="114"/>
      <c r="BR32" s="113">
        <f t="shared" si="45"/>
        <v>490.752</v>
      </c>
      <c r="BT32" s="88"/>
      <c r="BU32" s="89" t="s">
        <v>151</v>
      </c>
      <c r="BV32" s="92">
        <f>5.68*1.8*12</f>
        <v>122.688</v>
      </c>
      <c r="BW32" s="91"/>
      <c r="BX32" s="91"/>
      <c r="BY32" s="91">
        <v>0</v>
      </c>
      <c r="BZ32" s="91">
        <f>BV32*BY32</f>
        <v>0</v>
      </c>
      <c r="CA32" s="114"/>
      <c r="CB32" s="113">
        <f t="shared" si="46"/>
        <v>0</v>
      </c>
      <c r="CD32" s="88"/>
      <c r="CE32" s="89" t="s">
        <v>151</v>
      </c>
      <c r="CF32" s="92">
        <f>5.68*1.8*12</f>
        <v>122.688</v>
      </c>
      <c r="CG32" s="91"/>
      <c r="CH32" s="91"/>
      <c r="CI32" s="91">
        <v>7</v>
      </c>
      <c r="CJ32" s="91">
        <f>CF32*CI32</f>
        <v>858.816</v>
      </c>
      <c r="CK32" s="114"/>
      <c r="CL32" s="113">
        <f t="shared" si="47"/>
        <v>858.816</v>
      </c>
      <c r="CN32" s="88"/>
      <c r="CO32" s="89" t="s">
        <v>151</v>
      </c>
      <c r="CP32" s="92">
        <f>5.68*1.8*12</f>
        <v>122.688</v>
      </c>
      <c r="CQ32" s="91"/>
      <c r="CR32" s="91"/>
      <c r="CS32" s="91">
        <v>2</v>
      </c>
      <c r="CT32" s="91">
        <f>CP32*CS32</f>
        <v>245.376</v>
      </c>
      <c r="CU32" s="114"/>
      <c r="CV32" s="113">
        <f t="shared" si="48"/>
        <v>245.376</v>
      </c>
      <c r="CX32" s="88"/>
      <c r="CY32" s="89" t="s">
        <v>151</v>
      </c>
      <c r="CZ32" s="92">
        <f>5.68*1.8*12</f>
        <v>122.688</v>
      </c>
      <c r="DA32" s="91"/>
      <c r="DB32" s="91"/>
      <c r="DC32" s="91">
        <v>0</v>
      </c>
      <c r="DD32" s="91">
        <f>CZ32*DC32</f>
        <v>0</v>
      </c>
      <c r="DE32" s="114"/>
      <c r="DF32" s="113">
        <f t="shared" si="49"/>
        <v>0</v>
      </c>
      <c r="DH32" s="88"/>
      <c r="DI32" s="89" t="s">
        <v>151</v>
      </c>
      <c r="DJ32" s="92">
        <f>5.68*1.8*12</f>
        <v>122.688</v>
      </c>
      <c r="DK32" s="91"/>
      <c r="DL32" s="91"/>
      <c r="DM32" s="91">
        <v>2</v>
      </c>
      <c r="DN32" s="91">
        <f>DJ32*DM32</f>
        <v>245.376</v>
      </c>
      <c r="DO32" s="114"/>
      <c r="DP32" s="113">
        <f t="shared" si="50"/>
        <v>245.376</v>
      </c>
      <c r="DR32" s="88"/>
      <c r="DS32" s="89" t="s">
        <v>151</v>
      </c>
      <c r="DT32" s="92">
        <f>5.68*1.8*12</f>
        <v>122.688</v>
      </c>
      <c r="DU32" s="91"/>
      <c r="DV32" s="91"/>
      <c r="DW32" s="91">
        <v>1</v>
      </c>
      <c r="DX32" s="91">
        <f>DT32*DW32</f>
        <v>122.688</v>
      </c>
      <c r="DY32" s="114"/>
      <c r="DZ32" s="113">
        <f t="shared" si="51"/>
        <v>122.688</v>
      </c>
      <c r="EB32" s="88"/>
      <c r="EC32" s="89" t="s">
        <v>151</v>
      </c>
      <c r="ED32" s="92">
        <f>5.68*1.8*12</f>
        <v>122.688</v>
      </c>
      <c r="EE32" s="91"/>
      <c r="EF32" s="91"/>
      <c r="EG32" s="91">
        <v>4</v>
      </c>
      <c r="EH32" s="91">
        <f>ED32*EG32</f>
        <v>490.752</v>
      </c>
      <c r="EI32" s="114"/>
      <c r="EJ32" s="113">
        <f t="shared" si="52"/>
        <v>490.752</v>
      </c>
      <c r="EL32" s="88"/>
      <c r="EM32" s="89" t="s">
        <v>151</v>
      </c>
      <c r="EN32" s="92">
        <f>5.68*1.8*12</f>
        <v>122.688</v>
      </c>
      <c r="EO32" s="91"/>
      <c r="EP32" s="91"/>
      <c r="EQ32" s="91">
        <v>2</v>
      </c>
      <c r="ER32" s="91">
        <f>EN32*EQ32</f>
        <v>245.376</v>
      </c>
      <c r="ES32" s="114"/>
      <c r="ET32" s="113">
        <f t="shared" si="53"/>
        <v>245.376</v>
      </c>
      <c r="EV32" s="88"/>
      <c r="EW32" s="89" t="s">
        <v>151</v>
      </c>
      <c r="EX32" s="92">
        <f>5.68*1.8*12</f>
        <v>122.688</v>
      </c>
      <c r="EY32" s="91"/>
      <c r="EZ32" s="91"/>
      <c r="FA32" s="91">
        <v>1</v>
      </c>
      <c r="FB32" s="91">
        <f>EX32*FA32</f>
        <v>122.688</v>
      </c>
      <c r="FC32" s="114"/>
      <c r="FD32" s="113">
        <f t="shared" si="54"/>
        <v>122.688</v>
      </c>
      <c r="FF32" s="88"/>
      <c r="FG32" s="89" t="s">
        <v>151</v>
      </c>
      <c r="FH32" s="92">
        <f>5.68*1.8*12</f>
        <v>122.688</v>
      </c>
      <c r="FI32" s="91"/>
      <c r="FJ32" s="91"/>
      <c r="FK32" s="91">
        <v>4</v>
      </c>
      <c r="FL32" s="91">
        <f>FH32*FK32</f>
        <v>490.752</v>
      </c>
      <c r="FM32" s="114"/>
      <c r="FN32" s="113">
        <f t="shared" si="55"/>
        <v>490.752</v>
      </c>
      <c r="FP32" s="88"/>
      <c r="FQ32" s="89" t="s">
        <v>151</v>
      </c>
      <c r="FR32" s="92">
        <f>5.68*1.8*12</f>
        <v>122.688</v>
      </c>
      <c r="FS32" s="91">
        <f t="shared" si="2"/>
        <v>0</v>
      </c>
      <c r="FT32" s="91">
        <f t="shared" si="3"/>
        <v>0</v>
      </c>
      <c r="FU32" s="91">
        <f t="shared" si="4"/>
        <v>60</v>
      </c>
      <c r="FV32" s="91">
        <f>FR32*FU32</f>
        <v>7361.28</v>
      </c>
      <c r="FW32" s="114">
        <f t="shared" si="5"/>
        <v>0</v>
      </c>
      <c r="FX32" s="113">
        <f t="shared" si="6"/>
        <v>7361.280000000002</v>
      </c>
    </row>
    <row r="33" spans="2:180" ht="15">
      <c r="B33" s="88" t="s">
        <v>152</v>
      </c>
      <c r="C33" s="89" t="s">
        <v>153</v>
      </c>
      <c r="D33" s="92"/>
      <c r="E33" s="91"/>
      <c r="F33" s="91"/>
      <c r="G33" s="91">
        <f>SUM(G34:G35)</f>
        <v>1</v>
      </c>
      <c r="H33" s="91">
        <f>SUM(H34:H35)</f>
        <v>7</v>
      </c>
      <c r="I33" s="91">
        <f>SUM(I34:I35)</f>
        <v>0</v>
      </c>
      <c r="J33" s="91">
        <f>SUM(J34:J35)</f>
        <v>7</v>
      </c>
      <c r="L33" s="88" t="s">
        <v>152</v>
      </c>
      <c r="M33" s="89" t="s">
        <v>153</v>
      </c>
      <c r="N33" s="92"/>
      <c r="O33" s="91"/>
      <c r="P33" s="91"/>
      <c r="Q33" s="91">
        <f>SUM(Q34:Q35)</f>
        <v>1</v>
      </c>
      <c r="R33" s="91">
        <f>SUM(R34:R35)</f>
        <v>7</v>
      </c>
      <c r="S33" s="91">
        <f>SUM(S34:S35)</f>
        <v>0</v>
      </c>
      <c r="T33" s="91">
        <f>SUM(T34:T35)</f>
        <v>7</v>
      </c>
      <c r="V33" s="88" t="s">
        <v>152</v>
      </c>
      <c r="W33" s="89" t="s">
        <v>153</v>
      </c>
      <c r="X33" s="92"/>
      <c r="Y33" s="91"/>
      <c r="Z33" s="91"/>
      <c r="AA33" s="91">
        <f>SUM(AA34:AA35)</f>
        <v>1</v>
      </c>
      <c r="AB33" s="91">
        <f>SUM(AB34:AB35)</f>
        <v>6</v>
      </c>
      <c r="AC33" s="91">
        <f>SUM(AC34:AC35)</f>
        <v>0</v>
      </c>
      <c r="AD33" s="91">
        <f>SUM(AD34:AD35)</f>
        <v>6</v>
      </c>
      <c r="AF33" s="88" t="s">
        <v>152</v>
      </c>
      <c r="AG33" s="89" t="s">
        <v>153</v>
      </c>
      <c r="AH33" s="92"/>
      <c r="AI33" s="91"/>
      <c r="AJ33" s="91"/>
      <c r="AK33" s="91">
        <f>SUM(AK34:AK35)</f>
        <v>1</v>
      </c>
      <c r="AL33" s="91">
        <f>SUM(AL34:AL35)</f>
        <v>6</v>
      </c>
      <c r="AM33" s="91">
        <f>SUM(AM34:AM35)</f>
        <v>0</v>
      </c>
      <c r="AN33" s="91">
        <f>SUM(AN34:AN35)</f>
        <v>6</v>
      </c>
      <c r="AP33" s="88" t="s">
        <v>152</v>
      </c>
      <c r="AQ33" s="89" t="s">
        <v>153</v>
      </c>
      <c r="AR33" s="92"/>
      <c r="AS33" s="91"/>
      <c r="AT33" s="91"/>
      <c r="AU33" s="91">
        <f>SUM(AU34:AU35)</f>
        <v>1</v>
      </c>
      <c r="AV33" s="91">
        <f>SUM(AV34:AV35)</f>
        <v>6</v>
      </c>
      <c r="AW33" s="91">
        <f>SUM(AW34:AW35)</f>
        <v>0</v>
      </c>
      <c r="AX33" s="91">
        <f>SUM(AX34:AX35)</f>
        <v>6</v>
      </c>
      <c r="AZ33" s="88" t="s">
        <v>152</v>
      </c>
      <c r="BA33" s="89" t="s">
        <v>153</v>
      </c>
      <c r="BB33" s="92"/>
      <c r="BC33" s="91"/>
      <c r="BD33" s="91"/>
      <c r="BE33" s="91">
        <f>SUM(BE34:BE35)</f>
        <v>1</v>
      </c>
      <c r="BF33" s="91">
        <f>SUM(BF34:BF35)</f>
        <v>7</v>
      </c>
      <c r="BG33" s="91">
        <f>SUM(BG34:BG35)</f>
        <v>0</v>
      </c>
      <c r="BH33" s="91">
        <f>SUM(BH34:BH35)</f>
        <v>7</v>
      </c>
      <c r="BJ33" s="88" t="s">
        <v>152</v>
      </c>
      <c r="BK33" s="89" t="s">
        <v>153</v>
      </c>
      <c r="BL33" s="92"/>
      <c r="BM33" s="91"/>
      <c r="BN33" s="91"/>
      <c r="BO33" s="91">
        <f>SUM(BO34:BO35)</f>
        <v>1</v>
      </c>
      <c r="BP33" s="91">
        <f>SUM(BP34:BP35)</f>
        <v>6</v>
      </c>
      <c r="BQ33" s="91">
        <f>SUM(BQ34:BQ35)</f>
        <v>0</v>
      </c>
      <c r="BR33" s="91">
        <f>SUM(BR34:BR35)</f>
        <v>6</v>
      </c>
      <c r="BT33" s="88" t="s">
        <v>152</v>
      </c>
      <c r="BU33" s="89" t="s">
        <v>153</v>
      </c>
      <c r="BV33" s="92"/>
      <c r="BW33" s="91"/>
      <c r="BX33" s="91"/>
      <c r="BY33" s="91">
        <f>SUM(BY34:BY35)</f>
        <v>1</v>
      </c>
      <c r="BZ33" s="91">
        <f>SUM(BZ34:BZ35)</f>
        <v>6</v>
      </c>
      <c r="CA33" s="91">
        <f>SUM(CA34:CA35)</f>
        <v>0</v>
      </c>
      <c r="CB33" s="91">
        <f>SUM(CB34:CB35)</f>
        <v>6</v>
      </c>
      <c r="CD33" s="88" t="s">
        <v>152</v>
      </c>
      <c r="CE33" s="89" t="s">
        <v>153</v>
      </c>
      <c r="CF33" s="92"/>
      <c r="CG33" s="91"/>
      <c r="CH33" s="91"/>
      <c r="CI33" s="91">
        <f>SUM(CI34:CI35)</f>
        <v>1</v>
      </c>
      <c r="CJ33" s="91">
        <f>SUM(CJ34:CJ35)</f>
        <v>6</v>
      </c>
      <c r="CK33" s="91">
        <f>SUM(CK34:CK35)</f>
        <v>0</v>
      </c>
      <c r="CL33" s="91">
        <f>SUM(CL34:CL35)</f>
        <v>6</v>
      </c>
      <c r="CN33" s="88" t="s">
        <v>152</v>
      </c>
      <c r="CO33" s="89" t="s">
        <v>153</v>
      </c>
      <c r="CP33" s="92"/>
      <c r="CQ33" s="91"/>
      <c r="CR33" s="91"/>
      <c r="CS33" s="91">
        <f>SUM(CS34:CS35)</f>
        <v>1</v>
      </c>
      <c r="CT33" s="91">
        <f>SUM(CT34:CT35)</f>
        <v>6</v>
      </c>
      <c r="CU33" s="91">
        <f>SUM(CU34:CU35)</f>
        <v>0</v>
      </c>
      <c r="CV33" s="91">
        <f>SUM(CV34:CV35)</f>
        <v>6</v>
      </c>
      <c r="CX33" s="88" t="s">
        <v>152</v>
      </c>
      <c r="CY33" s="89" t="s">
        <v>153</v>
      </c>
      <c r="CZ33" s="92"/>
      <c r="DA33" s="91"/>
      <c r="DB33" s="91"/>
      <c r="DC33" s="91">
        <f>SUM(DC34:DC35)</f>
        <v>1</v>
      </c>
      <c r="DD33" s="91">
        <f>SUM(DD34:DD35)</f>
        <v>6</v>
      </c>
      <c r="DE33" s="91">
        <f>SUM(DE34:DE35)</f>
        <v>0</v>
      </c>
      <c r="DF33" s="91">
        <f>SUM(DF34:DF35)</f>
        <v>6</v>
      </c>
      <c r="DH33" s="88" t="s">
        <v>152</v>
      </c>
      <c r="DI33" s="89" t="s">
        <v>153</v>
      </c>
      <c r="DJ33" s="92"/>
      <c r="DK33" s="91"/>
      <c r="DL33" s="91"/>
      <c r="DM33" s="91">
        <f>SUM(DM34:DM35)</f>
        <v>1</v>
      </c>
      <c r="DN33" s="91">
        <f>SUM(DN34:DN35)</f>
        <v>6</v>
      </c>
      <c r="DO33" s="91">
        <f>SUM(DO34:DO35)</f>
        <v>0</v>
      </c>
      <c r="DP33" s="91">
        <f>SUM(DP34:DP35)</f>
        <v>6</v>
      </c>
      <c r="DR33" s="88" t="s">
        <v>152</v>
      </c>
      <c r="DS33" s="89" t="s">
        <v>153</v>
      </c>
      <c r="DT33" s="92"/>
      <c r="DU33" s="91"/>
      <c r="DV33" s="91"/>
      <c r="DW33" s="91">
        <f>SUM(DW34:DW35)</f>
        <v>1</v>
      </c>
      <c r="DX33" s="91">
        <f>SUM(DX34:DX35)</f>
        <v>6</v>
      </c>
      <c r="DY33" s="91">
        <f>SUM(DY34:DY35)</f>
        <v>0</v>
      </c>
      <c r="DZ33" s="91">
        <f>SUM(DZ34:DZ35)</f>
        <v>6</v>
      </c>
      <c r="EB33" s="88" t="s">
        <v>152</v>
      </c>
      <c r="EC33" s="89" t="s">
        <v>153</v>
      </c>
      <c r="ED33" s="92"/>
      <c r="EE33" s="91"/>
      <c r="EF33" s="91"/>
      <c r="EG33" s="91">
        <f>SUM(EG34:EG35)</f>
        <v>1</v>
      </c>
      <c r="EH33" s="91">
        <f>SUM(EH34:EH35)</f>
        <v>6</v>
      </c>
      <c r="EI33" s="91">
        <f>SUM(EI34:EI35)</f>
        <v>0</v>
      </c>
      <c r="EJ33" s="91">
        <f>SUM(EJ34:EJ35)</f>
        <v>6</v>
      </c>
      <c r="EL33" s="88" t="s">
        <v>152</v>
      </c>
      <c r="EM33" s="89" t="s">
        <v>153</v>
      </c>
      <c r="EN33" s="92"/>
      <c r="EO33" s="91"/>
      <c r="EP33" s="91"/>
      <c r="EQ33" s="91">
        <f>SUM(EQ34:EQ35)</f>
        <v>1</v>
      </c>
      <c r="ER33" s="91">
        <f>SUM(ER34:ER35)</f>
        <v>6</v>
      </c>
      <c r="ES33" s="91">
        <f>SUM(ES34:ES35)</f>
        <v>0</v>
      </c>
      <c r="ET33" s="91">
        <f>SUM(ET34:ET35)</f>
        <v>6</v>
      </c>
      <c r="EV33" s="88" t="s">
        <v>152</v>
      </c>
      <c r="EW33" s="89" t="s">
        <v>153</v>
      </c>
      <c r="EX33" s="92"/>
      <c r="EY33" s="91"/>
      <c r="EZ33" s="91"/>
      <c r="FA33" s="91">
        <f>SUM(FA34:FA35)</f>
        <v>1</v>
      </c>
      <c r="FB33" s="91">
        <f>SUM(FB34:FB35)</f>
        <v>6</v>
      </c>
      <c r="FC33" s="91">
        <f>SUM(FC34:FC35)</f>
        <v>0</v>
      </c>
      <c r="FD33" s="91">
        <f>SUM(FD34:FD35)</f>
        <v>6</v>
      </c>
      <c r="FF33" s="88" t="s">
        <v>152</v>
      </c>
      <c r="FG33" s="89" t="s">
        <v>153</v>
      </c>
      <c r="FH33" s="92"/>
      <c r="FI33" s="91"/>
      <c r="FJ33" s="91"/>
      <c r="FK33" s="91">
        <f>SUM(FK34:FK35)</f>
        <v>1</v>
      </c>
      <c r="FL33" s="91">
        <f>SUM(FL34:FL35)</f>
        <v>6</v>
      </c>
      <c r="FM33" s="91">
        <f>SUM(FM34:FM35)</f>
        <v>0</v>
      </c>
      <c r="FN33" s="91">
        <f>SUM(FN34:FN35)</f>
        <v>6</v>
      </c>
      <c r="FP33" s="88" t="s">
        <v>152</v>
      </c>
      <c r="FQ33" s="89" t="s">
        <v>153</v>
      </c>
      <c r="FR33" s="92"/>
      <c r="FS33" s="91">
        <f t="shared" si="2"/>
        <v>0</v>
      </c>
      <c r="FT33" s="91">
        <f t="shared" si="3"/>
        <v>0</v>
      </c>
      <c r="FU33" s="91">
        <f>FU34+FU35</f>
        <v>17</v>
      </c>
      <c r="FV33" s="91">
        <f>SUM(FV34:FV35)</f>
        <v>105</v>
      </c>
      <c r="FW33" s="91">
        <f t="shared" si="5"/>
        <v>0</v>
      </c>
      <c r="FX33" s="91">
        <f t="shared" si="6"/>
        <v>105</v>
      </c>
    </row>
    <row r="34" spans="2:180" ht="15">
      <c r="B34" s="88"/>
      <c r="C34" s="89" t="s">
        <v>154</v>
      </c>
      <c r="D34" s="92">
        <v>7</v>
      </c>
      <c r="E34" s="91"/>
      <c r="F34" s="91"/>
      <c r="G34" s="91">
        <v>1</v>
      </c>
      <c r="H34" s="91">
        <f>D34*G34</f>
        <v>7</v>
      </c>
      <c r="I34" s="113"/>
      <c r="J34" s="113">
        <f>H34-I34</f>
        <v>7</v>
      </c>
      <c r="L34" s="88"/>
      <c r="M34" s="89" t="s">
        <v>154</v>
      </c>
      <c r="N34" s="92">
        <v>7</v>
      </c>
      <c r="O34" s="91"/>
      <c r="P34" s="91"/>
      <c r="Q34" s="91">
        <v>1</v>
      </c>
      <c r="R34" s="91">
        <f>N34*Q34</f>
        <v>7</v>
      </c>
      <c r="S34" s="113"/>
      <c r="T34" s="113">
        <f t="shared" si="40"/>
        <v>7</v>
      </c>
      <c r="V34" s="88"/>
      <c r="W34" s="89" t="s">
        <v>154</v>
      </c>
      <c r="X34" s="92">
        <v>7</v>
      </c>
      <c r="Y34" s="91"/>
      <c r="Z34" s="91"/>
      <c r="AA34" s="91"/>
      <c r="AB34" s="91">
        <f>X34*AA34</f>
        <v>0</v>
      </c>
      <c r="AC34" s="113"/>
      <c r="AD34" s="113">
        <f t="shared" si="41"/>
        <v>0</v>
      </c>
      <c r="AF34" s="88"/>
      <c r="AG34" s="89" t="s">
        <v>154</v>
      </c>
      <c r="AH34" s="92">
        <v>7</v>
      </c>
      <c r="AI34" s="91"/>
      <c r="AJ34" s="91"/>
      <c r="AK34" s="91">
        <v>0</v>
      </c>
      <c r="AL34" s="91">
        <f>AH34*AK34</f>
        <v>0</v>
      </c>
      <c r="AM34" s="113"/>
      <c r="AN34" s="113">
        <f t="shared" si="42"/>
        <v>0</v>
      </c>
      <c r="AP34" s="88"/>
      <c r="AQ34" s="89" t="s">
        <v>154</v>
      </c>
      <c r="AR34" s="92">
        <v>7</v>
      </c>
      <c r="AS34" s="91"/>
      <c r="AT34" s="91"/>
      <c r="AU34" s="91">
        <v>0</v>
      </c>
      <c r="AV34" s="91">
        <f>AR34*AU34</f>
        <v>0</v>
      </c>
      <c r="AW34" s="113"/>
      <c r="AX34" s="113">
        <f t="shared" si="43"/>
        <v>0</v>
      </c>
      <c r="AZ34" s="88"/>
      <c r="BA34" s="89" t="s">
        <v>154</v>
      </c>
      <c r="BB34" s="92">
        <v>7</v>
      </c>
      <c r="BC34" s="91"/>
      <c r="BD34" s="91"/>
      <c r="BE34" s="91">
        <v>1</v>
      </c>
      <c r="BF34" s="91">
        <f>BB34*BE34</f>
        <v>7</v>
      </c>
      <c r="BG34" s="113"/>
      <c r="BH34" s="113">
        <f t="shared" si="44"/>
        <v>7</v>
      </c>
      <c r="BJ34" s="88"/>
      <c r="BK34" s="89" t="s">
        <v>154</v>
      </c>
      <c r="BL34" s="92">
        <v>7</v>
      </c>
      <c r="BM34" s="91"/>
      <c r="BN34" s="91"/>
      <c r="BO34" s="91">
        <v>0</v>
      </c>
      <c r="BP34" s="91">
        <f>BL34*BO34</f>
        <v>0</v>
      </c>
      <c r="BQ34" s="113"/>
      <c r="BR34" s="113">
        <f t="shared" si="45"/>
        <v>0</v>
      </c>
      <c r="BT34" s="88"/>
      <c r="BU34" s="89" t="s">
        <v>154</v>
      </c>
      <c r="BV34" s="92">
        <v>7</v>
      </c>
      <c r="BW34" s="91"/>
      <c r="BX34" s="91"/>
      <c r="BY34" s="91">
        <v>0</v>
      </c>
      <c r="BZ34" s="91">
        <f>BV34*BY34</f>
        <v>0</v>
      </c>
      <c r="CA34" s="113"/>
      <c r="CB34" s="113">
        <f t="shared" si="46"/>
        <v>0</v>
      </c>
      <c r="CD34" s="88"/>
      <c r="CE34" s="89" t="s">
        <v>154</v>
      </c>
      <c r="CF34" s="92">
        <v>7</v>
      </c>
      <c r="CG34" s="91"/>
      <c r="CH34" s="91"/>
      <c r="CI34" s="91">
        <v>0</v>
      </c>
      <c r="CJ34" s="91">
        <f>CF34*CI34</f>
        <v>0</v>
      </c>
      <c r="CK34" s="113"/>
      <c r="CL34" s="113">
        <f t="shared" si="47"/>
        <v>0</v>
      </c>
      <c r="CN34" s="88"/>
      <c r="CO34" s="89" t="s">
        <v>154</v>
      </c>
      <c r="CP34" s="92">
        <v>7</v>
      </c>
      <c r="CQ34" s="91"/>
      <c r="CR34" s="91"/>
      <c r="CS34" s="91">
        <v>0</v>
      </c>
      <c r="CT34" s="91">
        <f>CP34*CS34</f>
        <v>0</v>
      </c>
      <c r="CU34" s="113"/>
      <c r="CV34" s="113">
        <f t="shared" si="48"/>
        <v>0</v>
      </c>
      <c r="CX34" s="88"/>
      <c r="CY34" s="89" t="s">
        <v>154</v>
      </c>
      <c r="CZ34" s="92">
        <v>7</v>
      </c>
      <c r="DA34" s="91"/>
      <c r="DB34" s="91"/>
      <c r="DC34" s="91">
        <v>0</v>
      </c>
      <c r="DD34" s="91">
        <f>CZ34*DC34</f>
        <v>0</v>
      </c>
      <c r="DE34" s="113"/>
      <c r="DF34" s="113">
        <f t="shared" si="49"/>
        <v>0</v>
      </c>
      <c r="DH34" s="88"/>
      <c r="DI34" s="89" t="s">
        <v>154</v>
      </c>
      <c r="DJ34" s="92">
        <v>7</v>
      </c>
      <c r="DK34" s="91"/>
      <c r="DL34" s="91"/>
      <c r="DM34" s="91">
        <v>0</v>
      </c>
      <c r="DN34" s="91">
        <f>DJ34*DM34</f>
        <v>0</v>
      </c>
      <c r="DO34" s="113"/>
      <c r="DP34" s="113">
        <f t="shared" si="50"/>
        <v>0</v>
      </c>
      <c r="DR34" s="88"/>
      <c r="DS34" s="89" t="s">
        <v>154</v>
      </c>
      <c r="DT34" s="92">
        <v>7</v>
      </c>
      <c r="DU34" s="91"/>
      <c r="DV34" s="91"/>
      <c r="DW34" s="91">
        <v>0</v>
      </c>
      <c r="DX34" s="91">
        <f>DT34*DW34</f>
        <v>0</v>
      </c>
      <c r="DY34" s="113"/>
      <c r="DZ34" s="113">
        <f t="shared" si="51"/>
        <v>0</v>
      </c>
      <c r="EB34" s="88"/>
      <c r="EC34" s="89" t="s">
        <v>154</v>
      </c>
      <c r="ED34" s="92">
        <v>7</v>
      </c>
      <c r="EE34" s="91"/>
      <c r="EF34" s="91"/>
      <c r="EG34" s="91">
        <v>0</v>
      </c>
      <c r="EH34" s="91">
        <f>ED34*EG34</f>
        <v>0</v>
      </c>
      <c r="EI34" s="113"/>
      <c r="EJ34" s="113">
        <f t="shared" si="52"/>
        <v>0</v>
      </c>
      <c r="EL34" s="88"/>
      <c r="EM34" s="89" t="s">
        <v>154</v>
      </c>
      <c r="EN34" s="92">
        <v>7</v>
      </c>
      <c r="EO34" s="91"/>
      <c r="EP34" s="91"/>
      <c r="EQ34" s="91">
        <v>0</v>
      </c>
      <c r="ER34" s="91">
        <f>EN34*EQ34</f>
        <v>0</v>
      </c>
      <c r="ES34" s="113"/>
      <c r="ET34" s="113">
        <f t="shared" si="53"/>
        <v>0</v>
      </c>
      <c r="EV34" s="88"/>
      <c r="EW34" s="89" t="s">
        <v>154</v>
      </c>
      <c r="EX34" s="92">
        <v>7</v>
      </c>
      <c r="EY34" s="91"/>
      <c r="EZ34" s="91"/>
      <c r="FA34" s="91">
        <v>0</v>
      </c>
      <c r="FB34" s="91">
        <f>EX34*FA34</f>
        <v>0</v>
      </c>
      <c r="FC34" s="113"/>
      <c r="FD34" s="113">
        <f t="shared" si="54"/>
        <v>0</v>
      </c>
      <c r="FF34" s="88"/>
      <c r="FG34" s="89" t="s">
        <v>154</v>
      </c>
      <c r="FH34" s="92">
        <v>7</v>
      </c>
      <c r="FI34" s="91"/>
      <c r="FJ34" s="91"/>
      <c r="FK34" s="91">
        <v>0</v>
      </c>
      <c r="FL34" s="91">
        <f>FH34*FK34</f>
        <v>0</v>
      </c>
      <c r="FM34" s="113"/>
      <c r="FN34" s="113">
        <f t="shared" si="55"/>
        <v>0</v>
      </c>
      <c r="FP34" s="88"/>
      <c r="FQ34" s="89" t="s">
        <v>154</v>
      </c>
      <c r="FR34" s="92">
        <v>7</v>
      </c>
      <c r="FS34" s="91">
        <f t="shared" si="2"/>
        <v>0</v>
      </c>
      <c r="FT34" s="91">
        <f t="shared" si="3"/>
        <v>0</v>
      </c>
      <c r="FU34" s="91">
        <f t="shared" si="4"/>
        <v>3</v>
      </c>
      <c r="FV34" s="91">
        <f>FR34*FU34</f>
        <v>21</v>
      </c>
      <c r="FW34" s="113">
        <f t="shared" si="5"/>
        <v>0</v>
      </c>
      <c r="FX34" s="113">
        <f t="shared" si="6"/>
        <v>21</v>
      </c>
    </row>
    <row r="35" spans="2:180" ht="15">
      <c r="B35" s="88"/>
      <c r="C35" s="89" t="s">
        <v>155</v>
      </c>
      <c r="D35" s="92">
        <v>6</v>
      </c>
      <c r="E35" s="90"/>
      <c r="F35" s="90"/>
      <c r="G35" s="90">
        <v>0</v>
      </c>
      <c r="H35" s="91">
        <f>D35*G35</f>
        <v>0</v>
      </c>
      <c r="I35" s="113"/>
      <c r="J35" s="113">
        <f>H35-I35</f>
        <v>0</v>
      </c>
      <c r="L35" s="88"/>
      <c r="M35" s="89" t="s">
        <v>155</v>
      </c>
      <c r="N35" s="92">
        <v>6</v>
      </c>
      <c r="O35" s="90"/>
      <c r="P35" s="90"/>
      <c r="Q35" s="90">
        <v>0</v>
      </c>
      <c r="R35" s="91">
        <f>N35*Q35</f>
        <v>0</v>
      </c>
      <c r="S35" s="113"/>
      <c r="T35" s="113">
        <f t="shared" si="40"/>
        <v>0</v>
      </c>
      <c r="V35" s="88"/>
      <c r="W35" s="89" t="s">
        <v>155</v>
      </c>
      <c r="X35" s="92">
        <v>6</v>
      </c>
      <c r="Y35" s="90"/>
      <c r="Z35" s="90"/>
      <c r="AA35" s="91">
        <v>1</v>
      </c>
      <c r="AB35" s="91">
        <f>X35*AA35</f>
        <v>6</v>
      </c>
      <c r="AC35" s="113"/>
      <c r="AD35" s="113">
        <f t="shared" si="41"/>
        <v>6</v>
      </c>
      <c r="AF35" s="88"/>
      <c r="AG35" s="89" t="s">
        <v>155</v>
      </c>
      <c r="AH35" s="92">
        <v>6</v>
      </c>
      <c r="AI35" s="90"/>
      <c r="AJ35" s="90"/>
      <c r="AK35" s="90">
        <v>1</v>
      </c>
      <c r="AL35" s="91">
        <f>AH35*AK35</f>
        <v>6</v>
      </c>
      <c r="AM35" s="113"/>
      <c r="AN35" s="113">
        <f t="shared" si="42"/>
        <v>6</v>
      </c>
      <c r="AP35" s="88"/>
      <c r="AQ35" s="89" t="s">
        <v>155</v>
      </c>
      <c r="AR35" s="92">
        <v>6</v>
      </c>
      <c r="AS35" s="90"/>
      <c r="AT35" s="90"/>
      <c r="AU35" s="90">
        <v>1</v>
      </c>
      <c r="AV35" s="91">
        <f>AR35*AU35</f>
        <v>6</v>
      </c>
      <c r="AW35" s="113"/>
      <c r="AX35" s="113">
        <f t="shared" si="43"/>
        <v>6</v>
      </c>
      <c r="AZ35" s="88"/>
      <c r="BA35" s="89" t="s">
        <v>155</v>
      </c>
      <c r="BB35" s="92">
        <v>6</v>
      </c>
      <c r="BC35" s="90"/>
      <c r="BD35" s="90"/>
      <c r="BE35" s="90">
        <v>0</v>
      </c>
      <c r="BF35" s="91">
        <f>BB35*BE35</f>
        <v>0</v>
      </c>
      <c r="BG35" s="113"/>
      <c r="BH35" s="113">
        <f t="shared" si="44"/>
        <v>0</v>
      </c>
      <c r="BJ35" s="88"/>
      <c r="BK35" s="89" t="s">
        <v>155</v>
      </c>
      <c r="BL35" s="92">
        <v>6</v>
      </c>
      <c r="BM35" s="90"/>
      <c r="BN35" s="90"/>
      <c r="BO35" s="90">
        <v>1</v>
      </c>
      <c r="BP35" s="91">
        <f>BL35*BO35</f>
        <v>6</v>
      </c>
      <c r="BQ35" s="113"/>
      <c r="BR35" s="113">
        <f t="shared" si="45"/>
        <v>6</v>
      </c>
      <c r="BT35" s="88"/>
      <c r="BU35" s="89" t="s">
        <v>155</v>
      </c>
      <c r="BV35" s="92">
        <v>6</v>
      </c>
      <c r="BW35" s="90"/>
      <c r="BX35" s="90"/>
      <c r="BY35" s="90">
        <v>1</v>
      </c>
      <c r="BZ35" s="91">
        <f>BV35*BY35</f>
        <v>6</v>
      </c>
      <c r="CA35" s="113"/>
      <c r="CB35" s="113">
        <f t="shared" si="46"/>
        <v>6</v>
      </c>
      <c r="CD35" s="88"/>
      <c r="CE35" s="89" t="s">
        <v>155</v>
      </c>
      <c r="CF35" s="92">
        <v>6</v>
      </c>
      <c r="CG35" s="90"/>
      <c r="CH35" s="90"/>
      <c r="CI35" s="90">
        <v>1</v>
      </c>
      <c r="CJ35" s="91">
        <f>CF35*CI35</f>
        <v>6</v>
      </c>
      <c r="CK35" s="113"/>
      <c r="CL35" s="113">
        <f t="shared" si="47"/>
        <v>6</v>
      </c>
      <c r="CN35" s="88"/>
      <c r="CO35" s="89" t="s">
        <v>155</v>
      </c>
      <c r="CP35" s="92">
        <v>6</v>
      </c>
      <c r="CQ35" s="90"/>
      <c r="CR35" s="90"/>
      <c r="CS35" s="90">
        <v>1</v>
      </c>
      <c r="CT35" s="91">
        <f>CP35*CS35</f>
        <v>6</v>
      </c>
      <c r="CU35" s="113"/>
      <c r="CV35" s="113">
        <f t="shared" si="48"/>
        <v>6</v>
      </c>
      <c r="CX35" s="88"/>
      <c r="CY35" s="89" t="s">
        <v>155</v>
      </c>
      <c r="CZ35" s="92">
        <v>6</v>
      </c>
      <c r="DA35" s="90"/>
      <c r="DB35" s="90"/>
      <c r="DC35" s="90">
        <v>1</v>
      </c>
      <c r="DD35" s="91">
        <f>CZ35*DC35</f>
        <v>6</v>
      </c>
      <c r="DE35" s="113"/>
      <c r="DF35" s="113">
        <f t="shared" si="49"/>
        <v>6</v>
      </c>
      <c r="DH35" s="88"/>
      <c r="DI35" s="89" t="s">
        <v>155</v>
      </c>
      <c r="DJ35" s="92">
        <v>6</v>
      </c>
      <c r="DK35" s="90"/>
      <c r="DL35" s="90"/>
      <c r="DM35" s="90">
        <v>1</v>
      </c>
      <c r="DN35" s="91">
        <f>DJ35*DM35</f>
        <v>6</v>
      </c>
      <c r="DO35" s="113"/>
      <c r="DP35" s="113">
        <f t="shared" si="50"/>
        <v>6</v>
      </c>
      <c r="DR35" s="88"/>
      <c r="DS35" s="89" t="s">
        <v>155</v>
      </c>
      <c r="DT35" s="92">
        <v>6</v>
      </c>
      <c r="DU35" s="90"/>
      <c r="DV35" s="90"/>
      <c r="DW35" s="90">
        <v>1</v>
      </c>
      <c r="DX35" s="91">
        <f>DT35*DW35</f>
        <v>6</v>
      </c>
      <c r="DY35" s="113"/>
      <c r="DZ35" s="113">
        <f t="shared" si="51"/>
        <v>6</v>
      </c>
      <c r="EB35" s="88"/>
      <c r="EC35" s="89" t="s">
        <v>155</v>
      </c>
      <c r="ED35" s="92">
        <v>6</v>
      </c>
      <c r="EE35" s="90"/>
      <c r="EF35" s="90"/>
      <c r="EG35" s="90">
        <v>1</v>
      </c>
      <c r="EH35" s="91">
        <f>ED35*EG35</f>
        <v>6</v>
      </c>
      <c r="EI35" s="113"/>
      <c r="EJ35" s="113">
        <f t="shared" si="52"/>
        <v>6</v>
      </c>
      <c r="EL35" s="88"/>
      <c r="EM35" s="89" t="s">
        <v>155</v>
      </c>
      <c r="EN35" s="92">
        <v>6</v>
      </c>
      <c r="EO35" s="90"/>
      <c r="EP35" s="90"/>
      <c r="EQ35" s="90">
        <v>1</v>
      </c>
      <c r="ER35" s="91">
        <f>EN35*EQ35</f>
        <v>6</v>
      </c>
      <c r="ES35" s="113"/>
      <c r="ET35" s="113">
        <f t="shared" si="53"/>
        <v>6</v>
      </c>
      <c r="EV35" s="88"/>
      <c r="EW35" s="89" t="s">
        <v>155</v>
      </c>
      <c r="EX35" s="92">
        <v>6</v>
      </c>
      <c r="EY35" s="90"/>
      <c r="EZ35" s="90"/>
      <c r="FA35" s="90">
        <v>1</v>
      </c>
      <c r="FB35" s="91">
        <f>EX35*FA35</f>
        <v>6</v>
      </c>
      <c r="FC35" s="113"/>
      <c r="FD35" s="113">
        <f t="shared" si="54"/>
        <v>6</v>
      </c>
      <c r="FF35" s="88"/>
      <c r="FG35" s="89" t="s">
        <v>155</v>
      </c>
      <c r="FH35" s="92">
        <v>6</v>
      </c>
      <c r="FI35" s="90"/>
      <c r="FJ35" s="90"/>
      <c r="FK35" s="90">
        <v>1</v>
      </c>
      <c r="FL35" s="91">
        <f>FH35*FK35</f>
        <v>6</v>
      </c>
      <c r="FM35" s="113"/>
      <c r="FN35" s="113">
        <f t="shared" si="55"/>
        <v>6</v>
      </c>
      <c r="FP35" s="88"/>
      <c r="FQ35" s="89" t="s">
        <v>155</v>
      </c>
      <c r="FR35" s="92">
        <v>6</v>
      </c>
      <c r="FS35" s="90">
        <f t="shared" si="2"/>
        <v>0</v>
      </c>
      <c r="FT35" s="90">
        <f t="shared" si="3"/>
        <v>0</v>
      </c>
      <c r="FU35" s="90">
        <f t="shared" si="4"/>
        <v>14</v>
      </c>
      <c r="FV35" s="91">
        <f>FR35*FU35</f>
        <v>84</v>
      </c>
      <c r="FW35" s="113">
        <f t="shared" si="5"/>
        <v>0</v>
      </c>
      <c r="FX35" s="113">
        <f t="shared" si="6"/>
        <v>84</v>
      </c>
    </row>
    <row r="36" spans="2:180" ht="15">
      <c r="B36" s="88" t="s">
        <v>156</v>
      </c>
      <c r="C36" s="89" t="s">
        <v>157</v>
      </c>
      <c r="D36" s="92"/>
      <c r="E36" s="90">
        <v>2</v>
      </c>
      <c r="F36" s="90">
        <v>2</v>
      </c>
      <c r="G36" s="90">
        <v>9.45</v>
      </c>
      <c r="H36" s="91">
        <f>G36*1.8*12</f>
        <v>204.11999999999998</v>
      </c>
      <c r="I36" s="113"/>
      <c r="J36" s="113">
        <f>H36-I36</f>
        <v>204.11999999999998</v>
      </c>
      <c r="L36" s="88" t="s">
        <v>156</v>
      </c>
      <c r="M36" s="89" t="s">
        <v>157</v>
      </c>
      <c r="N36" s="92"/>
      <c r="O36" s="90">
        <v>2</v>
      </c>
      <c r="P36" s="90">
        <v>2</v>
      </c>
      <c r="Q36" s="90">
        <v>8.5977</v>
      </c>
      <c r="R36" s="91">
        <f>Q36*1.8*12</f>
        <v>185.71032</v>
      </c>
      <c r="S36" s="113"/>
      <c r="T36" s="113">
        <f t="shared" si="40"/>
        <v>185.71032</v>
      </c>
      <c r="V36" s="88" t="s">
        <v>156</v>
      </c>
      <c r="W36" s="89" t="s">
        <v>157</v>
      </c>
      <c r="X36" s="92"/>
      <c r="Y36" s="90">
        <v>2</v>
      </c>
      <c r="Z36" s="90">
        <v>2</v>
      </c>
      <c r="AA36" s="90">
        <v>8.63265</v>
      </c>
      <c r="AB36" s="91">
        <f>AA36*1.8*12</f>
        <v>186.46524</v>
      </c>
      <c r="AC36" s="113"/>
      <c r="AD36" s="113">
        <f t="shared" si="41"/>
        <v>186.46524</v>
      </c>
      <c r="AF36" s="88" t="s">
        <v>156</v>
      </c>
      <c r="AG36" s="89" t="s">
        <v>157</v>
      </c>
      <c r="AH36" s="92"/>
      <c r="AI36" s="90">
        <v>0</v>
      </c>
      <c r="AJ36" s="90">
        <v>0</v>
      </c>
      <c r="AK36" s="90">
        <v>0</v>
      </c>
      <c r="AL36" s="91">
        <f>AK36*1.8*12</f>
        <v>0</v>
      </c>
      <c r="AM36" s="113"/>
      <c r="AN36" s="113">
        <f t="shared" si="42"/>
        <v>0</v>
      </c>
      <c r="AP36" s="88" t="s">
        <v>156</v>
      </c>
      <c r="AQ36" s="89" t="s">
        <v>157</v>
      </c>
      <c r="AR36" s="92"/>
      <c r="AS36" s="90">
        <v>1</v>
      </c>
      <c r="AT36" s="90">
        <v>1</v>
      </c>
      <c r="AU36" s="90">
        <v>4.5201</v>
      </c>
      <c r="AV36" s="91">
        <f>AU36*1.8*12</f>
        <v>97.63416000000001</v>
      </c>
      <c r="AW36" s="113"/>
      <c r="AX36" s="113">
        <f t="shared" si="43"/>
        <v>97.63416000000001</v>
      </c>
      <c r="AZ36" s="88" t="s">
        <v>156</v>
      </c>
      <c r="BA36" s="89" t="s">
        <v>157</v>
      </c>
      <c r="BB36" s="92"/>
      <c r="BC36" s="90">
        <v>2</v>
      </c>
      <c r="BD36" s="90">
        <v>2</v>
      </c>
      <c r="BE36" s="90">
        <v>10.26285</v>
      </c>
      <c r="BF36" s="91">
        <f>BE36*1.8*12</f>
        <v>221.67756000000003</v>
      </c>
      <c r="BG36" s="113"/>
      <c r="BH36" s="113">
        <f t="shared" si="44"/>
        <v>221.67756000000003</v>
      </c>
      <c r="BJ36" s="88" t="s">
        <v>156</v>
      </c>
      <c r="BK36" s="89" t="s">
        <v>157</v>
      </c>
      <c r="BL36" s="92"/>
      <c r="BM36" s="90">
        <v>2</v>
      </c>
      <c r="BN36" s="90">
        <v>2</v>
      </c>
      <c r="BO36" s="90">
        <v>9.8553</v>
      </c>
      <c r="BP36" s="91">
        <f>BO36*1.8*12</f>
        <v>212.87448</v>
      </c>
      <c r="BQ36" s="113"/>
      <c r="BR36" s="113">
        <f t="shared" si="45"/>
        <v>212.87448</v>
      </c>
      <c r="BT36" s="88" t="s">
        <v>156</v>
      </c>
      <c r="BU36" s="89" t="s">
        <v>157</v>
      </c>
      <c r="BV36" s="92"/>
      <c r="BW36" s="90">
        <v>0</v>
      </c>
      <c r="BX36" s="90">
        <v>0</v>
      </c>
      <c r="BY36" s="90">
        <v>0</v>
      </c>
      <c r="BZ36" s="91">
        <f>BY36*1.8*12</f>
        <v>0</v>
      </c>
      <c r="CA36" s="113"/>
      <c r="CB36" s="113">
        <f t="shared" si="46"/>
        <v>0</v>
      </c>
      <c r="CD36" s="88" t="s">
        <v>156</v>
      </c>
      <c r="CE36" s="89" t="s">
        <v>157</v>
      </c>
      <c r="CF36" s="92"/>
      <c r="CG36" s="90">
        <v>2</v>
      </c>
      <c r="CH36" s="90">
        <v>2</v>
      </c>
      <c r="CI36" s="90">
        <v>11.077950000000001</v>
      </c>
      <c r="CJ36" s="91">
        <f>CI36*1.8*12</f>
        <v>239.28372000000005</v>
      </c>
      <c r="CK36" s="113"/>
      <c r="CL36" s="113">
        <f t="shared" si="47"/>
        <v>239.28372000000005</v>
      </c>
      <c r="CN36" s="88" t="s">
        <v>156</v>
      </c>
      <c r="CO36" s="89" t="s">
        <v>157</v>
      </c>
      <c r="CP36" s="92"/>
      <c r="CQ36" s="90">
        <v>1</v>
      </c>
      <c r="CR36" s="90">
        <v>1</v>
      </c>
      <c r="CS36" s="90">
        <f>3.66+3.66*23.5%</f>
        <v>4.5201</v>
      </c>
      <c r="CT36" s="91">
        <f>CS36*1.8*12</f>
        <v>97.63416000000001</v>
      </c>
      <c r="CU36" s="113"/>
      <c r="CV36" s="113">
        <f t="shared" si="48"/>
        <v>97.63416000000001</v>
      </c>
      <c r="CX36" s="88" t="s">
        <v>156</v>
      </c>
      <c r="CY36" s="89" t="s">
        <v>157</v>
      </c>
      <c r="CZ36" s="92"/>
      <c r="DA36" s="90">
        <v>1</v>
      </c>
      <c r="DB36" s="90">
        <v>1</v>
      </c>
      <c r="DC36" s="90">
        <v>5.3352</v>
      </c>
      <c r="DD36" s="91">
        <f>DC36*1.8*12</f>
        <v>115.24032</v>
      </c>
      <c r="DE36" s="113"/>
      <c r="DF36" s="113">
        <f t="shared" si="49"/>
        <v>115.24032</v>
      </c>
      <c r="DH36" s="88" t="s">
        <v>156</v>
      </c>
      <c r="DI36" s="89" t="s">
        <v>157</v>
      </c>
      <c r="DJ36" s="92"/>
      <c r="DK36" s="90">
        <v>1</v>
      </c>
      <c r="DL36" s="90">
        <v>1</v>
      </c>
      <c r="DM36" s="90">
        <v>4.5201</v>
      </c>
      <c r="DN36" s="91">
        <f>DM36*1.8*12</f>
        <v>97.63416000000001</v>
      </c>
      <c r="DO36" s="113"/>
      <c r="DP36" s="113">
        <f t="shared" si="50"/>
        <v>97.63416000000001</v>
      </c>
      <c r="DR36" s="88" t="s">
        <v>156</v>
      </c>
      <c r="DS36" s="89" t="s">
        <v>157</v>
      </c>
      <c r="DT36" s="92"/>
      <c r="DU36" s="90">
        <v>2</v>
      </c>
      <c r="DV36" s="90">
        <v>2</v>
      </c>
      <c r="DW36" s="90">
        <v>9.8553</v>
      </c>
      <c r="DX36" s="91">
        <f>DW36*1.8*12</f>
        <v>212.87448</v>
      </c>
      <c r="DY36" s="113"/>
      <c r="DZ36" s="113">
        <f t="shared" si="51"/>
        <v>212.87448</v>
      </c>
      <c r="EB36" s="88" t="s">
        <v>156</v>
      </c>
      <c r="EC36" s="89" t="s">
        <v>157</v>
      </c>
      <c r="ED36" s="92"/>
      <c r="EE36" s="90">
        <v>2</v>
      </c>
      <c r="EF36" s="90">
        <v>2</v>
      </c>
      <c r="EG36" s="90">
        <v>9.8553</v>
      </c>
      <c r="EH36" s="91">
        <f>EG36*1.8*12</f>
        <v>212.87448</v>
      </c>
      <c r="EI36" s="113"/>
      <c r="EJ36" s="113">
        <f t="shared" si="52"/>
        <v>212.87448</v>
      </c>
      <c r="EL36" s="88" t="s">
        <v>156</v>
      </c>
      <c r="EM36" s="89" t="s">
        <v>157</v>
      </c>
      <c r="EN36" s="92"/>
      <c r="EO36" s="90">
        <v>1</v>
      </c>
      <c r="EP36" s="90">
        <v>1</v>
      </c>
      <c r="EQ36" s="90">
        <v>4.11255</v>
      </c>
      <c r="ER36" s="91">
        <f>EQ36*1.8*12</f>
        <v>88.83108</v>
      </c>
      <c r="ES36" s="113"/>
      <c r="ET36" s="113">
        <f t="shared" si="53"/>
        <v>88.83108</v>
      </c>
      <c r="EV36" s="88" t="s">
        <v>156</v>
      </c>
      <c r="EW36" s="89" t="s">
        <v>157</v>
      </c>
      <c r="EX36" s="92"/>
      <c r="EY36" s="90">
        <v>0</v>
      </c>
      <c r="EZ36" s="90">
        <v>0</v>
      </c>
      <c r="FA36" s="90">
        <v>0</v>
      </c>
      <c r="FB36" s="91">
        <f>FA36*1.8*12</f>
        <v>0</v>
      </c>
      <c r="FC36" s="113"/>
      <c r="FD36" s="113">
        <f t="shared" si="54"/>
        <v>0</v>
      </c>
      <c r="FF36" s="88" t="s">
        <v>156</v>
      </c>
      <c r="FG36" s="89" t="s">
        <v>157</v>
      </c>
      <c r="FH36" s="92"/>
      <c r="FI36" s="90">
        <v>1</v>
      </c>
      <c r="FJ36" s="90">
        <v>1</v>
      </c>
      <c r="FK36" s="90">
        <v>4.92765</v>
      </c>
      <c r="FL36" s="91">
        <f>FK36*1.8*12</f>
        <v>106.43724</v>
      </c>
      <c r="FM36" s="113"/>
      <c r="FN36" s="113">
        <f t="shared" si="55"/>
        <v>106.43724</v>
      </c>
      <c r="FP36" s="88" t="s">
        <v>156</v>
      </c>
      <c r="FQ36" s="89" t="s">
        <v>157</v>
      </c>
      <c r="FR36" s="92"/>
      <c r="FS36" s="90">
        <f t="shared" si="2"/>
        <v>22</v>
      </c>
      <c r="FT36" s="90">
        <f t="shared" si="3"/>
        <v>22</v>
      </c>
      <c r="FU36" s="90">
        <f t="shared" si="4"/>
        <v>105.52275</v>
      </c>
      <c r="FV36" s="91">
        <f>FU36*1.8*12</f>
        <v>2279.2914</v>
      </c>
      <c r="FW36" s="113">
        <f t="shared" si="5"/>
        <v>0</v>
      </c>
      <c r="FX36" s="113">
        <f t="shared" si="6"/>
        <v>2279.2914000000005</v>
      </c>
    </row>
    <row r="37" spans="1:256" s="62" customFormat="1" ht="13.5">
      <c r="A37" s="83"/>
      <c r="B37" s="93">
        <v>2</v>
      </c>
      <c r="C37" s="94" t="s">
        <v>51</v>
      </c>
      <c r="D37" s="95"/>
      <c r="E37" s="95"/>
      <c r="F37" s="95"/>
      <c r="G37" s="95"/>
      <c r="H37" s="95">
        <f>H38+H41</f>
        <v>193.9752</v>
      </c>
      <c r="I37" s="95">
        <f>I38+I41</f>
        <v>10.39752</v>
      </c>
      <c r="J37" s="95">
        <f>J38+J41</f>
        <v>183.57768</v>
      </c>
      <c r="K37" s="83"/>
      <c r="L37" s="93">
        <v>2</v>
      </c>
      <c r="M37" s="94" t="s">
        <v>51</v>
      </c>
      <c r="N37" s="95"/>
      <c r="O37" s="95"/>
      <c r="P37" s="95"/>
      <c r="Q37" s="95"/>
      <c r="R37" s="95">
        <f>R38+R41</f>
        <v>198.3512</v>
      </c>
      <c r="S37" s="95">
        <f>S38+S41</f>
        <v>12.335120000000002</v>
      </c>
      <c r="T37" s="95">
        <f>T38+T41</f>
        <v>186.01608</v>
      </c>
      <c r="U37" s="83"/>
      <c r="V37" s="93">
        <v>2</v>
      </c>
      <c r="W37" s="94" t="s">
        <v>51</v>
      </c>
      <c r="X37" s="95"/>
      <c r="Y37" s="95"/>
      <c r="Z37" s="95"/>
      <c r="AA37" s="95"/>
      <c r="AB37" s="95">
        <f>AB38+AB41</f>
        <v>143.4872</v>
      </c>
      <c r="AC37" s="95">
        <f>AC38+AC41</f>
        <v>8.34872</v>
      </c>
      <c r="AD37" s="95">
        <f>AD38+AD41</f>
        <v>135.13848000000002</v>
      </c>
      <c r="AE37" s="83"/>
      <c r="AF37" s="93">
        <v>2</v>
      </c>
      <c r="AG37" s="94" t="s">
        <v>51</v>
      </c>
      <c r="AH37" s="95"/>
      <c r="AI37" s="95"/>
      <c r="AJ37" s="95"/>
      <c r="AK37" s="95"/>
      <c r="AL37" s="95">
        <f>AL38+AL41</f>
        <v>142.5018</v>
      </c>
      <c r="AM37" s="95">
        <f>AM38+AM41</f>
        <v>9.75018</v>
      </c>
      <c r="AN37" s="95">
        <f>AN38+AN41</f>
        <v>132.75162</v>
      </c>
      <c r="AO37" s="83"/>
      <c r="AP37" s="93">
        <v>2</v>
      </c>
      <c r="AQ37" s="94" t="s">
        <v>51</v>
      </c>
      <c r="AR37" s="95"/>
      <c r="AS37" s="95"/>
      <c r="AT37" s="95"/>
      <c r="AU37" s="95"/>
      <c r="AV37" s="95">
        <f>AV38+AV41</f>
        <v>165.04559999999998</v>
      </c>
      <c r="AW37" s="95">
        <f>AW38+AW41</f>
        <v>10.00456</v>
      </c>
      <c r="AX37" s="95">
        <f>AX38+AX41</f>
        <v>155.04104</v>
      </c>
      <c r="AY37" s="83"/>
      <c r="AZ37" s="93">
        <v>2</v>
      </c>
      <c r="BA37" s="94" t="s">
        <v>51</v>
      </c>
      <c r="BB37" s="95"/>
      <c r="BC37" s="95"/>
      <c r="BD37" s="95"/>
      <c r="BE37" s="95"/>
      <c r="BF37" s="95">
        <f>BF38+BF41</f>
        <v>226.4553</v>
      </c>
      <c r="BG37" s="95">
        <f>BG38+BG41</f>
        <v>12.64553</v>
      </c>
      <c r="BH37" s="95">
        <f>BH38+BH41</f>
        <v>213.80977</v>
      </c>
      <c r="BI37" s="83"/>
      <c r="BJ37" s="93">
        <v>2</v>
      </c>
      <c r="BK37" s="94" t="s">
        <v>51</v>
      </c>
      <c r="BL37" s="95"/>
      <c r="BM37" s="95"/>
      <c r="BN37" s="95"/>
      <c r="BO37" s="95"/>
      <c r="BP37" s="95">
        <f>BP38+BP41</f>
        <v>151.324</v>
      </c>
      <c r="BQ37" s="95">
        <f>BQ38+BQ41</f>
        <v>9.1324</v>
      </c>
      <c r="BR37" s="95">
        <f>BR38+BR41</f>
        <v>142.1916</v>
      </c>
      <c r="BS37" s="83"/>
      <c r="BT37" s="93">
        <v>2</v>
      </c>
      <c r="BU37" s="94" t="s">
        <v>51</v>
      </c>
      <c r="BV37" s="95"/>
      <c r="BW37" s="95"/>
      <c r="BX37" s="95"/>
      <c r="BY37" s="95"/>
      <c r="BZ37" s="95">
        <f>BZ38+BZ41</f>
        <v>114.1171</v>
      </c>
      <c r="CA37" s="95">
        <f>CA38+CA41</f>
        <v>6.911709999999999</v>
      </c>
      <c r="CB37" s="95">
        <f>CB38+CB41</f>
        <v>107.20539</v>
      </c>
      <c r="CC37" s="83"/>
      <c r="CD37" s="93">
        <v>2</v>
      </c>
      <c r="CE37" s="94" t="s">
        <v>51</v>
      </c>
      <c r="CF37" s="95"/>
      <c r="CG37" s="95"/>
      <c r="CH37" s="95"/>
      <c r="CI37" s="95"/>
      <c r="CJ37" s="95">
        <f>CJ38+CJ41</f>
        <v>177.44650000000001</v>
      </c>
      <c r="CK37" s="95">
        <f>CK38+CK41</f>
        <v>9.74465</v>
      </c>
      <c r="CL37" s="95">
        <f>CL38+CL41</f>
        <v>167.70185</v>
      </c>
      <c r="CM37" s="83"/>
      <c r="CN37" s="93">
        <v>2</v>
      </c>
      <c r="CO37" s="94" t="s">
        <v>51</v>
      </c>
      <c r="CP37" s="95"/>
      <c r="CQ37" s="95"/>
      <c r="CR37" s="95"/>
      <c r="CS37" s="95"/>
      <c r="CT37" s="95">
        <f>CT38+CT41</f>
        <v>140.2187</v>
      </c>
      <c r="CU37" s="95">
        <f>CU38+CU41</f>
        <v>9.52187</v>
      </c>
      <c r="CV37" s="95">
        <f>CV38+CV41</f>
        <v>130.69683</v>
      </c>
      <c r="CW37" s="83"/>
      <c r="CX37" s="93">
        <v>2</v>
      </c>
      <c r="CY37" s="94" t="s">
        <v>51</v>
      </c>
      <c r="CZ37" s="95"/>
      <c r="DA37" s="95"/>
      <c r="DB37" s="95"/>
      <c r="DC37" s="95"/>
      <c r="DD37" s="95">
        <f>DD38+DD41</f>
        <v>155.7731</v>
      </c>
      <c r="DE37" s="95">
        <f>DE38+DE41</f>
        <v>10.57731</v>
      </c>
      <c r="DF37" s="95">
        <f>DF38+DF41</f>
        <v>145.19579</v>
      </c>
      <c r="DG37" s="83"/>
      <c r="DH37" s="93">
        <v>2</v>
      </c>
      <c r="DI37" s="94" t="s">
        <v>51</v>
      </c>
      <c r="DJ37" s="95"/>
      <c r="DK37" s="95"/>
      <c r="DL37" s="95"/>
      <c r="DM37" s="95"/>
      <c r="DN37" s="95">
        <f>DN38+DN41</f>
        <v>136.15019999999998</v>
      </c>
      <c r="DO37" s="95">
        <f>DO38+DO41</f>
        <v>9.11502</v>
      </c>
      <c r="DP37" s="95">
        <f>DP38+DP41</f>
        <v>127.03518</v>
      </c>
      <c r="DQ37" s="83"/>
      <c r="DR37" s="93">
        <v>2</v>
      </c>
      <c r="DS37" s="94" t="s">
        <v>51</v>
      </c>
      <c r="DT37" s="95"/>
      <c r="DU37" s="95"/>
      <c r="DV37" s="95"/>
      <c r="DW37" s="95"/>
      <c r="DX37" s="95">
        <f>DX38+DX41</f>
        <v>132.9112</v>
      </c>
      <c r="DY37" s="95">
        <f>DY38+DY41</f>
        <v>8.79112</v>
      </c>
      <c r="DZ37" s="95">
        <f>DZ38+DZ41</f>
        <v>124.12008</v>
      </c>
      <c r="EA37" s="83"/>
      <c r="EB37" s="93">
        <v>2</v>
      </c>
      <c r="EC37" s="94" t="s">
        <v>51</v>
      </c>
      <c r="ED37" s="95"/>
      <c r="EE37" s="95"/>
      <c r="EF37" s="95"/>
      <c r="EG37" s="95"/>
      <c r="EH37" s="95">
        <f>EH38+EH41</f>
        <v>125.4443</v>
      </c>
      <c r="EI37" s="95">
        <f>EI38+EI41</f>
        <v>7.04443</v>
      </c>
      <c r="EJ37" s="95">
        <f>EJ38+EJ41</f>
        <v>118.39986999999999</v>
      </c>
      <c r="EK37" s="83"/>
      <c r="EL37" s="93">
        <v>2</v>
      </c>
      <c r="EM37" s="94" t="s">
        <v>51</v>
      </c>
      <c r="EN37" s="95"/>
      <c r="EO37" s="95"/>
      <c r="EP37" s="95"/>
      <c r="EQ37" s="95"/>
      <c r="ER37" s="95">
        <f>ER38+ER41</f>
        <v>125.9815</v>
      </c>
      <c r="ES37" s="95">
        <f>ES38+ES41</f>
        <v>7.09815</v>
      </c>
      <c r="ET37" s="95">
        <f>ET38+ET41</f>
        <v>118.88335</v>
      </c>
      <c r="EU37" s="83"/>
      <c r="EV37" s="93">
        <v>2</v>
      </c>
      <c r="EW37" s="94" t="s">
        <v>51</v>
      </c>
      <c r="EX37" s="95"/>
      <c r="EY37" s="95"/>
      <c r="EZ37" s="95"/>
      <c r="FA37" s="95"/>
      <c r="FB37" s="95">
        <f>FB38+FB41</f>
        <v>101.0598</v>
      </c>
      <c r="FC37" s="95">
        <f>FC38+FC41</f>
        <v>6.60598</v>
      </c>
      <c r="FD37" s="95">
        <f>FD38+FD41</f>
        <v>94.45382</v>
      </c>
      <c r="FE37" s="83"/>
      <c r="FF37" s="93">
        <v>2</v>
      </c>
      <c r="FG37" s="94" t="s">
        <v>51</v>
      </c>
      <c r="FH37" s="95"/>
      <c r="FI37" s="95"/>
      <c r="FJ37" s="95"/>
      <c r="FK37" s="95"/>
      <c r="FL37" s="95">
        <f>FL38+FL41</f>
        <v>156.5143</v>
      </c>
      <c r="FM37" s="95">
        <f>FM38+FM41</f>
        <v>9.651430000000001</v>
      </c>
      <c r="FN37" s="95">
        <f>FN38+FN41</f>
        <v>146.86287</v>
      </c>
      <c r="FO37" s="83"/>
      <c r="FP37" s="93">
        <v>2</v>
      </c>
      <c r="FQ37" s="94" t="s">
        <v>51</v>
      </c>
      <c r="FR37" s="95"/>
      <c r="FS37" s="95">
        <f t="shared" si="2"/>
        <v>0</v>
      </c>
      <c r="FT37" s="95">
        <f t="shared" si="3"/>
        <v>0</v>
      </c>
      <c r="FU37" s="95">
        <f t="shared" si="4"/>
        <v>0</v>
      </c>
      <c r="FV37" s="95">
        <f>FV38+FV41</f>
        <v>2266.7569999999996</v>
      </c>
      <c r="FW37" s="95">
        <f t="shared" si="5"/>
        <v>157.6757</v>
      </c>
      <c r="FX37" s="95">
        <f t="shared" si="6"/>
        <v>2429.0813000000003</v>
      </c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  <c r="HE37" s="83"/>
      <c r="HF37" s="83"/>
      <c r="HG37" s="83"/>
      <c r="HH37" s="83"/>
      <c r="HI37" s="83"/>
      <c r="HJ37" s="83"/>
      <c r="HK37" s="83"/>
      <c r="HL37" s="83"/>
      <c r="HM37" s="83"/>
      <c r="HN37" s="83"/>
      <c r="HO37" s="83"/>
      <c r="HP37" s="83"/>
      <c r="HQ37" s="83"/>
      <c r="HR37" s="83"/>
      <c r="HS37" s="83"/>
      <c r="HT37" s="83"/>
      <c r="HU37" s="83"/>
      <c r="HV37" s="83"/>
      <c r="HW37" s="83"/>
      <c r="HX37" s="83"/>
      <c r="HY37" s="83"/>
      <c r="HZ37" s="83"/>
      <c r="IA37" s="83"/>
      <c r="IB37" s="83"/>
      <c r="IC37" s="83"/>
      <c r="ID37" s="83"/>
      <c r="IE37" s="83"/>
      <c r="IF37" s="83"/>
      <c r="IG37" s="83"/>
      <c r="IH37" s="83"/>
      <c r="II37" s="83"/>
      <c r="IJ37" s="83"/>
      <c r="IK37" s="83"/>
      <c r="IL37" s="83"/>
      <c r="IM37" s="83"/>
      <c r="IN37" s="83"/>
      <c r="IO37" s="83"/>
      <c r="IP37" s="83"/>
      <c r="IQ37" s="83"/>
      <c r="IR37" s="83"/>
      <c r="IS37" s="83"/>
      <c r="IT37" s="83"/>
      <c r="IU37" s="83"/>
      <c r="IV37" s="83"/>
    </row>
    <row r="38" spans="2:180" ht="12.75" customHeight="1">
      <c r="B38" s="96" t="s">
        <v>158</v>
      </c>
      <c r="C38" s="97" t="s">
        <v>159</v>
      </c>
      <c r="D38" s="98"/>
      <c r="E38" s="98"/>
      <c r="F38" s="98"/>
      <c r="G38" s="98"/>
      <c r="H38" s="98">
        <f>SUM(H39:H40)</f>
        <v>103.9752</v>
      </c>
      <c r="I38" s="98">
        <f>SUM(I39:I40)</f>
        <v>10.39752</v>
      </c>
      <c r="J38" s="98">
        <f>SUM(J39:J40)</f>
        <v>93.57768</v>
      </c>
      <c r="L38" s="96" t="s">
        <v>158</v>
      </c>
      <c r="M38" s="97" t="s">
        <v>159</v>
      </c>
      <c r="N38" s="98"/>
      <c r="O38" s="98"/>
      <c r="P38" s="98"/>
      <c r="Q38" s="98"/>
      <c r="R38" s="98">
        <f>SUM(R39:R40)</f>
        <v>123.3512</v>
      </c>
      <c r="S38" s="98">
        <f>SUM(S39:S40)</f>
        <v>12.335120000000002</v>
      </c>
      <c r="T38" s="98">
        <f>SUM(T39:T40)</f>
        <v>111.01608</v>
      </c>
      <c r="V38" s="96" t="s">
        <v>158</v>
      </c>
      <c r="W38" s="97" t="s">
        <v>159</v>
      </c>
      <c r="X38" s="98"/>
      <c r="Y38" s="98"/>
      <c r="Z38" s="98"/>
      <c r="AA38" s="98"/>
      <c r="AB38" s="98">
        <f>SUM(AB39:AB40)</f>
        <v>83.4872</v>
      </c>
      <c r="AC38" s="98">
        <f>SUM(AC39:AC40)</f>
        <v>8.34872</v>
      </c>
      <c r="AD38" s="98">
        <f>SUM(AD39:AD40)</f>
        <v>75.13848</v>
      </c>
      <c r="AF38" s="96" t="s">
        <v>158</v>
      </c>
      <c r="AG38" s="97" t="s">
        <v>159</v>
      </c>
      <c r="AH38" s="98"/>
      <c r="AI38" s="98"/>
      <c r="AJ38" s="98"/>
      <c r="AK38" s="98"/>
      <c r="AL38" s="98">
        <f>SUM(AL39:AL40)</f>
        <v>97.5018</v>
      </c>
      <c r="AM38" s="98">
        <f>SUM(AM39:AM40)</f>
        <v>9.75018</v>
      </c>
      <c r="AN38" s="98">
        <f>SUM(AN39:AN40)</f>
        <v>87.75162</v>
      </c>
      <c r="AP38" s="96" t="s">
        <v>158</v>
      </c>
      <c r="AQ38" s="97" t="s">
        <v>159</v>
      </c>
      <c r="AR38" s="98"/>
      <c r="AS38" s="98"/>
      <c r="AT38" s="98"/>
      <c r="AU38" s="98"/>
      <c r="AV38" s="98">
        <f>SUM(AV39:AV40)</f>
        <v>100.0456</v>
      </c>
      <c r="AW38" s="98">
        <f>SUM(AW39:AW40)</f>
        <v>10.00456</v>
      </c>
      <c r="AX38" s="98">
        <f>SUM(AX39:AX40)</f>
        <v>90.04104</v>
      </c>
      <c r="AZ38" s="96" t="s">
        <v>158</v>
      </c>
      <c r="BA38" s="97" t="s">
        <v>159</v>
      </c>
      <c r="BB38" s="98"/>
      <c r="BC38" s="98"/>
      <c r="BD38" s="98"/>
      <c r="BE38" s="98"/>
      <c r="BF38" s="98">
        <f>SUM(BF39:BF40)</f>
        <v>126.4553</v>
      </c>
      <c r="BG38" s="98">
        <f>SUM(BG39:BG40)</f>
        <v>12.64553</v>
      </c>
      <c r="BH38" s="98">
        <f>SUM(BH39:BH40)</f>
        <v>113.80976999999999</v>
      </c>
      <c r="BJ38" s="96" t="s">
        <v>158</v>
      </c>
      <c r="BK38" s="97" t="s">
        <v>159</v>
      </c>
      <c r="BL38" s="98"/>
      <c r="BM38" s="98"/>
      <c r="BN38" s="98"/>
      <c r="BO38" s="98"/>
      <c r="BP38" s="98">
        <f>SUM(BP39:BP40)</f>
        <v>91.324</v>
      </c>
      <c r="BQ38" s="98">
        <f>SUM(BQ39:BQ40)</f>
        <v>9.1324</v>
      </c>
      <c r="BR38" s="98">
        <f>SUM(BR39:BR40)</f>
        <v>82.1916</v>
      </c>
      <c r="BT38" s="96" t="s">
        <v>158</v>
      </c>
      <c r="BU38" s="97" t="s">
        <v>159</v>
      </c>
      <c r="BV38" s="98"/>
      <c r="BW38" s="98"/>
      <c r="BX38" s="98"/>
      <c r="BY38" s="98"/>
      <c r="BZ38" s="98">
        <f>SUM(BZ39:BZ40)</f>
        <v>69.1171</v>
      </c>
      <c r="CA38" s="98">
        <f>SUM(CA39:CA40)</f>
        <v>6.911709999999999</v>
      </c>
      <c r="CB38" s="98">
        <f>SUM(CB39:CB40)</f>
        <v>62.205389999999994</v>
      </c>
      <c r="CD38" s="96" t="s">
        <v>158</v>
      </c>
      <c r="CE38" s="97" t="s">
        <v>159</v>
      </c>
      <c r="CF38" s="98"/>
      <c r="CG38" s="98"/>
      <c r="CH38" s="98"/>
      <c r="CI38" s="98"/>
      <c r="CJ38" s="98">
        <f>SUM(CJ39:CJ40)</f>
        <v>97.4465</v>
      </c>
      <c r="CK38" s="98">
        <f>SUM(CK39:CK40)</f>
        <v>9.74465</v>
      </c>
      <c r="CL38" s="98">
        <f>SUM(CL39:CL40)</f>
        <v>87.70185000000001</v>
      </c>
      <c r="CN38" s="96" t="s">
        <v>158</v>
      </c>
      <c r="CO38" s="97" t="s">
        <v>159</v>
      </c>
      <c r="CP38" s="98"/>
      <c r="CQ38" s="98"/>
      <c r="CR38" s="98"/>
      <c r="CS38" s="98"/>
      <c r="CT38" s="98">
        <f>SUM(CT39:CT40)</f>
        <v>95.2187</v>
      </c>
      <c r="CU38" s="98">
        <f>SUM(CU39:CU40)</f>
        <v>9.52187</v>
      </c>
      <c r="CV38" s="98">
        <f>SUM(CV39:CV40)</f>
        <v>85.69683</v>
      </c>
      <c r="CX38" s="96" t="s">
        <v>158</v>
      </c>
      <c r="CY38" s="97" t="s">
        <v>159</v>
      </c>
      <c r="CZ38" s="98"/>
      <c r="DA38" s="98"/>
      <c r="DB38" s="98"/>
      <c r="DC38" s="98"/>
      <c r="DD38" s="98">
        <f>SUM(DD39:DD40)</f>
        <v>105.7731</v>
      </c>
      <c r="DE38" s="98">
        <f>SUM(DE39:DE40)</f>
        <v>10.57731</v>
      </c>
      <c r="DF38" s="98">
        <f>SUM(DF39:DF40)</f>
        <v>95.19579</v>
      </c>
      <c r="DH38" s="96" t="s">
        <v>158</v>
      </c>
      <c r="DI38" s="97" t="s">
        <v>159</v>
      </c>
      <c r="DJ38" s="98"/>
      <c r="DK38" s="98"/>
      <c r="DL38" s="98"/>
      <c r="DM38" s="98"/>
      <c r="DN38" s="98">
        <f>SUM(DN39:DN40)</f>
        <v>91.1502</v>
      </c>
      <c r="DO38" s="98">
        <f>SUM(DO39:DO40)</f>
        <v>9.11502</v>
      </c>
      <c r="DP38" s="98">
        <f>SUM(DP39:DP40)</f>
        <v>82.03518</v>
      </c>
      <c r="DR38" s="96" t="s">
        <v>158</v>
      </c>
      <c r="DS38" s="97" t="s">
        <v>159</v>
      </c>
      <c r="DT38" s="98"/>
      <c r="DU38" s="98"/>
      <c r="DV38" s="98"/>
      <c r="DW38" s="98"/>
      <c r="DX38" s="98">
        <f>SUM(DX39:DX40)</f>
        <v>87.9112</v>
      </c>
      <c r="DY38" s="98">
        <f>SUM(DY39:DY40)</f>
        <v>8.79112</v>
      </c>
      <c r="DZ38" s="98">
        <f>SUM(DZ39:DZ40)</f>
        <v>79.12008</v>
      </c>
      <c r="EB38" s="96" t="s">
        <v>158</v>
      </c>
      <c r="EC38" s="97" t="s">
        <v>159</v>
      </c>
      <c r="ED38" s="98"/>
      <c r="EE38" s="98"/>
      <c r="EF38" s="98"/>
      <c r="EG38" s="98"/>
      <c r="EH38" s="98">
        <f>SUM(EH39:EH40)</f>
        <v>70.4443</v>
      </c>
      <c r="EI38" s="98">
        <f>SUM(EI39:EI40)</f>
        <v>7.04443</v>
      </c>
      <c r="EJ38" s="98">
        <f>SUM(EJ39:EJ40)</f>
        <v>63.39987</v>
      </c>
      <c r="EL38" s="96" t="s">
        <v>158</v>
      </c>
      <c r="EM38" s="97" t="s">
        <v>159</v>
      </c>
      <c r="EN38" s="98"/>
      <c r="EO38" s="98"/>
      <c r="EP38" s="98"/>
      <c r="EQ38" s="98"/>
      <c r="ER38" s="98">
        <f>SUM(ER39:ER40)</f>
        <v>70.9815</v>
      </c>
      <c r="ES38" s="98">
        <f>SUM(ES39:ES40)</f>
        <v>7.09815</v>
      </c>
      <c r="ET38" s="98">
        <f>SUM(ET39:ET40)</f>
        <v>63.88334999999999</v>
      </c>
      <c r="EV38" s="96" t="s">
        <v>158</v>
      </c>
      <c r="EW38" s="97" t="s">
        <v>159</v>
      </c>
      <c r="EX38" s="98"/>
      <c r="EY38" s="98"/>
      <c r="EZ38" s="98"/>
      <c r="FA38" s="98"/>
      <c r="FB38" s="98">
        <f>SUM(FB39:FB40)</f>
        <v>66.0598</v>
      </c>
      <c r="FC38" s="98">
        <f>SUM(FC39:FC40)</f>
        <v>6.60598</v>
      </c>
      <c r="FD38" s="98">
        <f>SUM(FD39:FD40)</f>
        <v>59.45381999999999</v>
      </c>
      <c r="FF38" s="96" t="s">
        <v>158</v>
      </c>
      <c r="FG38" s="97" t="s">
        <v>159</v>
      </c>
      <c r="FH38" s="98"/>
      <c r="FI38" s="98"/>
      <c r="FJ38" s="98"/>
      <c r="FK38" s="98"/>
      <c r="FL38" s="98">
        <f>SUM(FL39:FL40)</f>
        <v>96.5143</v>
      </c>
      <c r="FM38" s="98">
        <f>SUM(FM39:FM40)</f>
        <v>9.651430000000001</v>
      </c>
      <c r="FN38" s="98">
        <f>SUM(FN39:FN40)</f>
        <v>86.86287</v>
      </c>
      <c r="FP38" s="96" t="s">
        <v>158</v>
      </c>
      <c r="FQ38" s="97" t="s">
        <v>159</v>
      </c>
      <c r="FR38" s="98"/>
      <c r="FS38" s="98">
        <f t="shared" si="2"/>
        <v>0</v>
      </c>
      <c r="FT38" s="98">
        <f t="shared" si="3"/>
        <v>0</v>
      </c>
      <c r="FU38" s="98">
        <f t="shared" si="4"/>
        <v>0</v>
      </c>
      <c r="FV38" s="98">
        <f>SUM(FV39:FV40)</f>
        <v>1576.7569999999998</v>
      </c>
      <c r="FW38" s="98">
        <f t="shared" si="5"/>
        <v>157.6757</v>
      </c>
      <c r="FX38" s="98">
        <f t="shared" si="6"/>
        <v>1419.0812999999998</v>
      </c>
    </row>
    <row r="39" spans="2:180" ht="13.5">
      <c r="B39" s="96"/>
      <c r="C39" s="97" t="s">
        <v>160</v>
      </c>
      <c r="D39" s="98" t="s">
        <v>161</v>
      </c>
      <c r="E39" s="98"/>
      <c r="F39" s="98"/>
      <c r="G39" s="98">
        <v>18567</v>
      </c>
      <c r="H39" s="98">
        <f>G39*5600/1000000</f>
        <v>103.9752</v>
      </c>
      <c r="I39" s="98">
        <f>H39*10%</f>
        <v>10.39752</v>
      </c>
      <c r="J39" s="113">
        <f>H39-I39</f>
        <v>93.57768</v>
      </c>
      <c r="L39" s="96"/>
      <c r="M39" s="97" t="s">
        <v>160</v>
      </c>
      <c r="N39" s="98" t="s">
        <v>161</v>
      </c>
      <c r="O39" s="98"/>
      <c r="P39" s="98"/>
      <c r="Q39" s="98">
        <v>22027</v>
      </c>
      <c r="R39" s="98">
        <f>Q39*5600/1000000</f>
        <v>123.3512</v>
      </c>
      <c r="S39" s="98">
        <f>R39*10%</f>
        <v>12.335120000000002</v>
      </c>
      <c r="T39" s="113">
        <f>R39-S39</f>
        <v>111.01608</v>
      </c>
      <c r="V39" s="96"/>
      <c r="W39" s="97" t="s">
        <v>160</v>
      </c>
      <c r="X39" s="98" t="s">
        <v>161</v>
      </c>
      <c r="Y39" s="98"/>
      <c r="Z39" s="98"/>
      <c r="AA39" s="98"/>
      <c r="AB39" s="98">
        <f>AA39*5600/1000000</f>
        <v>0</v>
      </c>
      <c r="AC39" s="98">
        <f>AB39*10%</f>
        <v>0</v>
      </c>
      <c r="AD39" s="113">
        <f>AB39-AC39</f>
        <v>0</v>
      </c>
      <c r="AF39" s="96"/>
      <c r="AG39" s="97" t="s">
        <v>160</v>
      </c>
      <c r="AH39" s="98" t="s">
        <v>161</v>
      </c>
      <c r="AI39" s="98"/>
      <c r="AJ39" s="98"/>
      <c r="AK39" s="98"/>
      <c r="AL39" s="98">
        <f>AK39*5600/1000000</f>
        <v>0</v>
      </c>
      <c r="AM39" s="98">
        <f>AL39*10%</f>
        <v>0</v>
      </c>
      <c r="AN39" s="113">
        <f>AL39-AM39</f>
        <v>0</v>
      </c>
      <c r="AP39" s="96"/>
      <c r="AQ39" s="97" t="s">
        <v>160</v>
      </c>
      <c r="AR39" s="98" t="s">
        <v>161</v>
      </c>
      <c r="AS39" s="98"/>
      <c r="AT39" s="98"/>
      <c r="AU39" s="98"/>
      <c r="AV39" s="98">
        <f>AU39*5600/1000000</f>
        <v>0</v>
      </c>
      <c r="AW39" s="98">
        <f>AV39*10%</f>
        <v>0</v>
      </c>
      <c r="AX39" s="113">
        <f>AV39-AW39</f>
        <v>0</v>
      </c>
      <c r="AZ39" s="96"/>
      <c r="BA39" s="97" t="s">
        <v>160</v>
      </c>
      <c r="BB39" s="98" t="s">
        <v>161</v>
      </c>
      <c r="BC39" s="98"/>
      <c r="BD39" s="98"/>
      <c r="BE39" s="98"/>
      <c r="BF39" s="98">
        <f>BE39*5600/1000000</f>
        <v>0</v>
      </c>
      <c r="BG39" s="98">
        <f>BF39*10%</f>
        <v>0</v>
      </c>
      <c r="BH39" s="113">
        <f>BF39-BG39</f>
        <v>0</v>
      </c>
      <c r="BJ39" s="96"/>
      <c r="BK39" s="97" t="s">
        <v>160</v>
      </c>
      <c r="BL39" s="98" t="s">
        <v>161</v>
      </c>
      <c r="BM39" s="98"/>
      <c r="BN39" s="98"/>
      <c r="BO39" s="98"/>
      <c r="BP39" s="98">
        <f>BO39*5600/1000000</f>
        <v>0</v>
      </c>
      <c r="BQ39" s="98">
        <f>BP39*10%</f>
        <v>0</v>
      </c>
      <c r="BR39" s="113">
        <f>BP39-BQ39</f>
        <v>0</v>
      </c>
      <c r="BT39" s="96"/>
      <c r="BU39" s="97" t="s">
        <v>160</v>
      </c>
      <c r="BV39" s="98" t="s">
        <v>161</v>
      </c>
      <c r="BW39" s="98"/>
      <c r="BX39" s="98"/>
      <c r="BY39" s="98"/>
      <c r="BZ39" s="98">
        <f>BY39*5600/1000000</f>
        <v>0</v>
      </c>
      <c r="CA39" s="98">
        <f>BZ39*10%</f>
        <v>0</v>
      </c>
      <c r="CB39" s="113">
        <f>BZ39-CA39</f>
        <v>0</v>
      </c>
      <c r="CD39" s="96"/>
      <c r="CE39" s="97" t="s">
        <v>160</v>
      </c>
      <c r="CF39" s="98" t="s">
        <v>161</v>
      </c>
      <c r="CG39" s="98"/>
      <c r="CH39" s="98"/>
      <c r="CI39" s="98"/>
      <c r="CJ39" s="98">
        <f>CI39*5600/1000000</f>
        <v>0</v>
      </c>
      <c r="CK39" s="98">
        <f>CJ39*10%</f>
        <v>0</v>
      </c>
      <c r="CL39" s="113">
        <f>CJ39-CK39</f>
        <v>0</v>
      </c>
      <c r="CN39" s="96"/>
      <c r="CO39" s="97" t="s">
        <v>160</v>
      </c>
      <c r="CP39" s="98" t="s">
        <v>161</v>
      </c>
      <c r="CQ39" s="98"/>
      <c r="CR39" s="98"/>
      <c r="CS39" s="98"/>
      <c r="CT39" s="98">
        <f>CS39*5600/1000000</f>
        <v>0</v>
      </c>
      <c r="CU39" s="98">
        <f>CT39*10%</f>
        <v>0</v>
      </c>
      <c r="CV39" s="113">
        <f>CT39-CU39</f>
        <v>0</v>
      </c>
      <c r="CX39" s="96"/>
      <c r="CY39" s="97" t="s">
        <v>160</v>
      </c>
      <c r="CZ39" s="98" t="s">
        <v>161</v>
      </c>
      <c r="DA39" s="98"/>
      <c r="DB39" s="98"/>
      <c r="DC39" s="98"/>
      <c r="DD39" s="98">
        <f>DC39*5600/1000000</f>
        <v>0</v>
      </c>
      <c r="DE39" s="98">
        <f>DD39*10%</f>
        <v>0</v>
      </c>
      <c r="DF39" s="113">
        <f>DD39-DE39</f>
        <v>0</v>
      </c>
      <c r="DH39" s="96"/>
      <c r="DI39" s="97" t="s">
        <v>160</v>
      </c>
      <c r="DJ39" s="98" t="s">
        <v>161</v>
      </c>
      <c r="DK39" s="98"/>
      <c r="DL39" s="98"/>
      <c r="DM39" s="98"/>
      <c r="DN39" s="98">
        <f>DM39*5600/1000000</f>
        <v>0</v>
      </c>
      <c r="DO39" s="98">
        <f>DN39*10%</f>
        <v>0</v>
      </c>
      <c r="DP39" s="113">
        <f>DN39-DO39</f>
        <v>0</v>
      </c>
      <c r="DR39" s="96"/>
      <c r="DS39" s="97" t="s">
        <v>160</v>
      </c>
      <c r="DT39" s="98" t="s">
        <v>161</v>
      </c>
      <c r="DU39" s="98"/>
      <c r="DV39" s="98"/>
      <c r="DW39" s="98"/>
      <c r="DX39" s="98">
        <f>DW39*5600/1000000</f>
        <v>0</v>
      </c>
      <c r="DY39" s="98">
        <f>DX39*10%</f>
        <v>0</v>
      </c>
      <c r="DZ39" s="113">
        <f>DX39-DY39</f>
        <v>0</v>
      </c>
      <c r="EB39" s="96"/>
      <c r="EC39" s="97" t="s">
        <v>160</v>
      </c>
      <c r="ED39" s="98" t="s">
        <v>161</v>
      </c>
      <c r="EE39" s="98"/>
      <c r="EF39" s="98"/>
      <c r="EG39" s="98"/>
      <c r="EH39" s="98">
        <f>EG39*5600/1000000</f>
        <v>0</v>
      </c>
      <c r="EI39" s="98">
        <f>EH39*10%</f>
        <v>0</v>
      </c>
      <c r="EJ39" s="113">
        <f>EH39-EI39</f>
        <v>0</v>
      </c>
      <c r="EL39" s="96"/>
      <c r="EM39" s="97" t="s">
        <v>160</v>
      </c>
      <c r="EN39" s="98" t="s">
        <v>161</v>
      </c>
      <c r="EO39" s="98"/>
      <c r="EP39" s="98"/>
      <c r="EQ39" s="98"/>
      <c r="ER39" s="98">
        <f>EQ39*5600/1000000</f>
        <v>0</v>
      </c>
      <c r="ES39" s="98">
        <f>ER39*10%</f>
        <v>0</v>
      </c>
      <c r="ET39" s="113">
        <f>ER39-ES39</f>
        <v>0</v>
      </c>
      <c r="EV39" s="96"/>
      <c r="EW39" s="97" t="s">
        <v>160</v>
      </c>
      <c r="EX39" s="98" t="s">
        <v>161</v>
      </c>
      <c r="EY39" s="98"/>
      <c r="EZ39" s="98"/>
      <c r="FA39" s="98"/>
      <c r="FB39" s="98">
        <f>FA39*5600/1000000</f>
        <v>0</v>
      </c>
      <c r="FC39" s="98">
        <f>FB39*10%</f>
        <v>0</v>
      </c>
      <c r="FD39" s="113">
        <f>FB39-FC39</f>
        <v>0</v>
      </c>
      <c r="FF39" s="96"/>
      <c r="FG39" s="97" t="s">
        <v>160</v>
      </c>
      <c r="FH39" s="98" t="s">
        <v>161</v>
      </c>
      <c r="FI39" s="98"/>
      <c r="FJ39" s="98"/>
      <c r="FK39" s="98"/>
      <c r="FL39" s="98">
        <f>FK39*5600/1000000</f>
        <v>0</v>
      </c>
      <c r="FM39" s="98">
        <f>FL39*10%</f>
        <v>0</v>
      </c>
      <c r="FN39" s="113">
        <f>FL39-FM39</f>
        <v>0</v>
      </c>
      <c r="FP39" s="96"/>
      <c r="FQ39" s="97" t="s">
        <v>160</v>
      </c>
      <c r="FR39" s="98" t="s">
        <v>161</v>
      </c>
      <c r="FS39" s="98">
        <f t="shared" si="2"/>
        <v>0</v>
      </c>
      <c r="FT39" s="98">
        <f t="shared" si="3"/>
        <v>0</v>
      </c>
      <c r="FU39" s="98">
        <f t="shared" si="4"/>
        <v>40594</v>
      </c>
      <c r="FV39" s="98">
        <f>FU39*5600/1000000</f>
        <v>227.3264</v>
      </c>
      <c r="FW39" s="98">
        <f t="shared" si="5"/>
        <v>22.732640000000004</v>
      </c>
      <c r="FX39" s="113">
        <f t="shared" si="6"/>
        <v>204.59376</v>
      </c>
    </row>
    <row r="40" spans="2:180" ht="13.5">
      <c r="B40" s="96"/>
      <c r="C40" s="97" t="s">
        <v>162</v>
      </c>
      <c r="D40" s="98" t="s">
        <v>163</v>
      </c>
      <c r="E40" s="98"/>
      <c r="F40" s="98"/>
      <c r="G40" s="98"/>
      <c r="H40" s="98">
        <f>G40*7900/1000000</f>
        <v>0</v>
      </c>
      <c r="I40" s="98">
        <f>H40*10%</f>
        <v>0</v>
      </c>
      <c r="J40" s="113">
        <f>H40-I40</f>
        <v>0</v>
      </c>
      <c r="L40" s="96"/>
      <c r="M40" s="97" t="s">
        <v>162</v>
      </c>
      <c r="N40" s="98" t="s">
        <v>163</v>
      </c>
      <c r="O40" s="98"/>
      <c r="P40" s="98"/>
      <c r="Q40" s="98"/>
      <c r="R40" s="98">
        <f>Q40*7900/1000000</f>
        <v>0</v>
      </c>
      <c r="S40" s="98">
        <f>R40*10%</f>
        <v>0</v>
      </c>
      <c r="T40" s="113">
        <f>R40-S40</f>
        <v>0</v>
      </c>
      <c r="V40" s="96"/>
      <c r="W40" s="97" t="s">
        <v>162</v>
      </c>
      <c r="X40" s="98" t="s">
        <v>163</v>
      </c>
      <c r="Y40" s="98"/>
      <c r="Z40" s="98"/>
      <c r="AA40" s="98">
        <v>10568</v>
      </c>
      <c r="AB40" s="98">
        <f>AA40*7900/1000000</f>
        <v>83.4872</v>
      </c>
      <c r="AC40" s="98">
        <f>AB40*10%</f>
        <v>8.34872</v>
      </c>
      <c r="AD40" s="113">
        <f>AB40-AC40</f>
        <v>75.13848</v>
      </c>
      <c r="AF40" s="96"/>
      <c r="AG40" s="97" t="s">
        <v>162</v>
      </c>
      <c r="AH40" s="98" t="s">
        <v>163</v>
      </c>
      <c r="AI40" s="98"/>
      <c r="AJ40" s="98"/>
      <c r="AK40" s="98">
        <v>12342</v>
      </c>
      <c r="AL40" s="98">
        <f>AK40*7900/1000000</f>
        <v>97.5018</v>
      </c>
      <c r="AM40" s="98">
        <f>AL40*10%</f>
        <v>9.75018</v>
      </c>
      <c r="AN40" s="113">
        <f>AL40-AM40</f>
        <v>87.75162</v>
      </c>
      <c r="AP40" s="96"/>
      <c r="AQ40" s="97" t="s">
        <v>162</v>
      </c>
      <c r="AR40" s="98" t="s">
        <v>163</v>
      </c>
      <c r="AS40" s="98"/>
      <c r="AT40" s="98"/>
      <c r="AU40" s="98">
        <v>12664</v>
      </c>
      <c r="AV40" s="98">
        <f>AU40*7900/1000000</f>
        <v>100.0456</v>
      </c>
      <c r="AW40" s="98">
        <f>AV40*10%</f>
        <v>10.00456</v>
      </c>
      <c r="AX40" s="113">
        <f>AV40-AW40</f>
        <v>90.04104</v>
      </c>
      <c r="AZ40" s="96"/>
      <c r="BA40" s="97" t="s">
        <v>162</v>
      </c>
      <c r="BB40" s="98" t="s">
        <v>163</v>
      </c>
      <c r="BC40" s="98"/>
      <c r="BD40" s="98"/>
      <c r="BE40" s="98">
        <v>16007</v>
      </c>
      <c r="BF40" s="98">
        <f>BE40*7900/1000000</f>
        <v>126.4553</v>
      </c>
      <c r="BG40" s="98">
        <f>BF40*10%</f>
        <v>12.64553</v>
      </c>
      <c r="BH40" s="113">
        <f>BF40-BG40</f>
        <v>113.80976999999999</v>
      </c>
      <c r="BJ40" s="96"/>
      <c r="BK40" s="97" t="s">
        <v>162</v>
      </c>
      <c r="BL40" s="98" t="s">
        <v>163</v>
      </c>
      <c r="BM40" s="98"/>
      <c r="BN40" s="98"/>
      <c r="BO40" s="98">
        <v>11560</v>
      </c>
      <c r="BP40" s="98">
        <f>BO40*7900/1000000</f>
        <v>91.324</v>
      </c>
      <c r="BQ40" s="98">
        <f>BP40*10%</f>
        <v>9.1324</v>
      </c>
      <c r="BR40" s="113">
        <f>BP40-BQ40</f>
        <v>82.1916</v>
      </c>
      <c r="BT40" s="96"/>
      <c r="BU40" s="97" t="s">
        <v>162</v>
      </c>
      <c r="BV40" s="98" t="s">
        <v>163</v>
      </c>
      <c r="BW40" s="98"/>
      <c r="BX40" s="98"/>
      <c r="BY40" s="98">
        <v>8749</v>
      </c>
      <c r="BZ40" s="98">
        <f>BY40*7900/1000000</f>
        <v>69.1171</v>
      </c>
      <c r="CA40" s="98">
        <f>BZ40*10%</f>
        <v>6.911709999999999</v>
      </c>
      <c r="CB40" s="113">
        <f>BZ40-CA40</f>
        <v>62.205389999999994</v>
      </c>
      <c r="CD40" s="96"/>
      <c r="CE40" s="97" t="s">
        <v>162</v>
      </c>
      <c r="CF40" s="98" t="s">
        <v>163</v>
      </c>
      <c r="CG40" s="98"/>
      <c r="CH40" s="98"/>
      <c r="CI40" s="98">
        <v>12335</v>
      </c>
      <c r="CJ40" s="98">
        <f>CI40*7900/1000000</f>
        <v>97.4465</v>
      </c>
      <c r="CK40" s="98">
        <f>CJ40*10%</f>
        <v>9.74465</v>
      </c>
      <c r="CL40" s="113">
        <f>CJ40-CK40</f>
        <v>87.70185000000001</v>
      </c>
      <c r="CN40" s="96"/>
      <c r="CO40" s="97" t="s">
        <v>162</v>
      </c>
      <c r="CP40" s="98" t="s">
        <v>163</v>
      </c>
      <c r="CQ40" s="98"/>
      <c r="CR40" s="98"/>
      <c r="CS40" s="98">
        <v>12053</v>
      </c>
      <c r="CT40" s="98">
        <f>CS40*7900/1000000</f>
        <v>95.2187</v>
      </c>
      <c r="CU40" s="98">
        <f>CT40*10%</f>
        <v>9.52187</v>
      </c>
      <c r="CV40" s="113">
        <f>CT40-CU40</f>
        <v>85.69683</v>
      </c>
      <c r="CX40" s="96"/>
      <c r="CY40" s="97" t="s">
        <v>162</v>
      </c>
      <c r="CZ40" s="98" t="s">
        <v>163</v>
      </c>
      <c r="DA40" s="98"/>
      <c r="DB40" s="98"/>
      <c r="DC40" s="98">
        <v>13389</v>
      </c>
      <c r="DD40" s="98">
        <f>DC40*7900/1000000</f>
        <v>105.7731</v>
      </c>
      <c r="DE40" s="98">
        <f>DD40*10%</f>
        <v>10.57731</v>
      </c>
      <c r="DF40" s="113">
        <f>DD40-DE40</f>
        <v>95.19579</v>
      </c>
      <c r="DH40" s="96"/>
      <c r="DI40" s="97" t="s">
        <v>162</v>
      </c>
      <c r="DJ40" s="98" t="s">
        <v>163</v>
      </c>
      <c r="DK40" s="98"/>
      <c r="DL40" s="98"/>
      <c r="DM40" s="98">
        <v>11538</v>
      </c>
      <c r="DN40" s="98">
        <f>DM40*7900/1000000</f>
        <v>91.1502</v>
      </c>
      <c r="DO40" s="98">
        <f>DN40*10%</f>
        <v>9.11502</v>
      </c>
      <c r="DP40" s="113">
        <f>DN40-DO40</f>
        <v>82.03518</v>
      </c>
      <c r="DR40" s="96"/>
      <c r="DS40" s="97" t="s">
        <v>162</v>
      </c>
      <c r="DT40" s="98" t="s">
        <v>163</v>
      </c>
      <c r="DU40" s="98"/>
      <c r="DV40" s="98"/>
      <c r="DW40" s="98">
        <v>11128</v>
      </c>
      <c r="DX40" s="98">
        <f>DW40*7900/1000000</f>
        <v>87.9112</v>
      </c>
      <c r="DY40" s="98">
        <f>DX40*10%</f>
        <v>8.79112</v>
      </c>
      <c r="DZ40" s="113">
        <f>DX40-DY40</f>
        <v>79.12008</v>
      </c>
      <c r="EB40" s="96"/>
      <c r="EC40" s="97" t="s">
        <v>162</v>
      </c>
      <c r="ED40" s="98" t="s">
        <v>163</v>
      </c>
      <c r="EE40" s="98"/>
      <c r="EF40" s="98"/>
      <c r="EG40" s="98">
        <v>8917</v>
      </c>
      <c r="EH40" s="98">
        <f>EG40*7900/1000000</f>
        <v>70.4443</v>
      </c>
      <c r="EI40" s="98">
        <f>EH40*10%</f>
        <v>7.04443</v>
      </c>
      <c r="EJ40" s="113">
        <f>EH40-EI40</f>
        <v>63.39987</v>
      </c>
      <c r="EL40" s="96"/>
      <c r="EM40" s="97" t="s">
        <v>162</v>
      </c>
      <c r="EN40" s="98" t="s">
        <v>163</v>
      </c>
      <c r="EO40" s="98"/>
      <c r="EP40" s="98"/>
      <c r="EQ40" s="98">
        <v>8985</v>
      </c>
      <c r="ER40" s="98">
        <f>EQ40*7900/1000000</f>
        <v>70.9815</v>
      </c>
      <c r="ES40" s="98">
        <f>ER40*10%</f>
        <v>7.09815</v>
      </c>
      <c r="ET40" s="113">
        <f>ER40-ES40</f>
        <v>63.88334999999999</v>
      </c>
      <c r="EV40" s="96"/>
      <c r="EW40" s="97" t="s">
        <v>162</v>
      </c>
      <c r="EX40" s="98" t="s">
        <v>163</v>
      </c>
      <c r="EY40" s="98"/>
      <c r="EZ40" s="98"/>
      <c r="FA40" s="98">
        <v>8362</v>
      </c>
      <c r="FB40" s="98">
        <f>FA40*7900/1000000</f>
        <v>66.0598</v>
      </c>
      <c r="FC40" s="98">
        <f>FB40*10%</f>
        <v>6.60598</v>
      </c>
      <c r="FD40" s="113">
        <f>FB40-FC40</f>
        <v>59.45381999999999</v>
      </c>
      <c r="FF40" s="96"/>
      <c r="FG40" s="97" t="s">
        <v>162</v>
      </c>
      <c r="FH40" s="98" t="s">
        <v>163</v>
      </c>
      <c r="FI40" s="98"/>
      <c r="FJ40" s="98"/>
      <c r="FK40" s="98">
        <v>12217</v>
      </c>
      <c r="FL40" s="98">
        <f>FK40*7900/1000000</f>
        <v>96.5143</v>
      </c>
      <c r="FM40" s="98">
        <f>FL40*10%</f>
        <v>9.651430000000001</v>
      </c>
      <c r="FN40" s="113">
        <f>FL40-FM40</f>
        <v>86.86287</v>
      </c>
      <c r="FP40" s="96"/>
      <c r="FQ40" s="97" t="s">
        <v>162</v>
      </c>
      <c r="FR40" s="98" t="s">
        <v>163</v>
      </c>
      <c r="FS40" s="98">
        <f t="shared" si="2"/>
        <v>0</v>
      </c>
      <c r="FT40" s="98">
        <f t="shared" si="3"/>
        <v>0</v>
      </c>
      <c r="FU40" s="98">
        <f t="shared" si="4"/>
        <v>170814</v>
      </c>
      <c r="FV40" s="98">
        <f>FU40*7900/1000000</f>
        <v>1349.4306</v>
      </c>
      <c r="FW40" s="98">
        <f t="shared" si="5"/>
        <v>134.94306</v>
      </c>
      <c r="FX40" s="113">
        <f t="shared" si="6"/>
        <v>1214.4875399999999</v>
      </c>
    </row>
    <row r="41" spans="2:180" ht="78">
      <c r="B41" s="88" t="s">
        <v>164</v>
      </c>
      <c r="C41" s="89" t="s">
        <v>165</v>
      </c>
      <c r="D41" s="92"/>
      <c r="E41" s="91"/>
      <c r="F41" s="91"/>
      <c r="G41" s="91"/>
      <c r="H41" s="98">
        <f>SUM(H42:H43)</f>
        <v>90</v>
      </c>
      <c r="I41" s="113"/>
      <c r="J41" s="98">
        <f>SUM(J42:J43)</f>
        <v>90</v>
      </c>
      <c r="L41" s="88" t="s">
        <v>164</v>
      </c>
      <c r="M41" s="89" t="s">
        <v>165</v>
      </c>
      <c r="N41" s="92"/>
      <c r="O41" s="91"/>
      <c r="P41" s="91"/>
      <c r="Q41" s="91"/>
      <c r="R41" s="98">
        <f>SUM(R42:R43)</f>
        <v>75</v>
      </c>
      <c r="S41" s="113"/>
      <c r="T41" s="98">
        <f>SUM(T42:T43)</f>
        <v>75</v>
      </c>
      <c r="V41" s="88" t="s">
        <v>164</v>
      </c>
      <c r="W41" s="89" t="s">
        <v>165</v>
      </c>
      <c r="X41" s="92"/>
      <c r="Y41" s="91"/>
      <c r="Z41" s="91"/>
      <c r="AA41" s="91"/>
      <c r="AB41" s="98">
        <f>SUM(AB42:AB43)</f>
        <v>60</v>
      </c>
      <c r="AC41" s="113"/>
      <c r="AD41" s="98">
        <f>SUM(AD42:AD43)</f>
        <v>60</v>
      </c>
      <c r="AF41" s="88" t="s">
        <v>164</v>
      </c>
      <c r="AG41" s="89" t="s">
        <v>165</v>
      </c>
      <c r="AH41" s="92"/>
      <c r="AI41" s="91"/>
      <c r="AJ41" s="91"/>
      <c r="AK41" s="91"/>
      <c r="AL41" s="98">
        <f>SUM(AL42:AL43)</f>
        <v>45</v>
      </c>
      <c r="AM41" s="113"/>
      <c r="AN41" s="98">
        <f>SUM(AN42:AN43)</f>
        <v>45</v>
      </c>
      <c r="AP41" s="88" t="s">
        <v>164</v>
      </c>
      <c r="AQ41" s="89" t="s">
        <v>165</v>
      </c>
      <c r="AR41" s="92"/>
      <c r="AS41" s="91"/>
      <c r="AT41" s="91"/>
      <c r="AU41" s="91"/>
      <c r="AV41" s="98">
        <f>SUM(AV42:AV43)</f>
        <v>65</v>
      </c>
      <c r="AW41" s="113"/>
      <c r="AX41" s="98">
        <f>SUM(AX42:AX43)</f>
        <v>65</v>
      </c>
      <c r="AZ41" s="88" t="s">
        <v>164</v>
      </c>
      <c r="BA41" s="89" t="s">
        <v>165</v>
      </c>
      <c r="BB41" s="92"/>
      <c r="BC41" s="91"/>
      <c r="BD41" s="91"/>
      <c r="BE41" s="91"/>
      <c r="BF41" s="98">
        <f>SUM(BF42:BF43)</f>
        <v>100</v>
      </c>
      <c r="BG41" s="113"/>
      <c r="BH41" s="98">
        <f>SUM(BH42:BH43)</f>
        <v>100</v>
      </c>
      <c r="BJ41" s="88" t="s">
        <v>164</v>
      </c>
      <c r="BK41" s="89" t="s">
        <v>165</v>
      </c>
      <c r="BL41" s="92"/>
      <c r="BM41" s="91"/>
      <c r="BN41" s="91"/>
      <c r="BO41" s="91"/>
      <c r="BP41" s="98">
        <f>SUM(BP42:BP43)</f>
        <v>60</v>
      </c>
      <c r="BQ41" s="113"/>
      <c r="BR41" s="98">
        <f>SUM(BR42:BR43)</f>
        <v>60</v>
      </c>
      <c r="BT41" s="88" t="s">
        <v>164</v>
      </c>
      <c r="BU41" s="89" t="s">
        <v>165</v>
      </c>
      <c r="BV41" s="92"/>
      <c r="BW41" s="91"/>
      <c r="BX41" s="91"/>
      <c r="BY41" s="91"/>
      <c r="BZ41" s="98">
        <f>SUM(BZ42:BZ43)</f>
        <v>45</v>
      </c>
      <c r="CA41" s="113"/>
      <c r="CB41" s="98">
        <f>SUM(CB42:CB43)</f>
        <v>45</v>
      </c>
      <c r="CD41" s="88" t="s">
        <v>164</v>
      </c>
      <c r="CE41" s="89" t="s">
        <v>165</v>
      </c>
      <c r="CF41" s="92"/>
      <c r="CG41" s="91"/>
      <c r="CH41" s="91"/>
      <c r="CI41" s="91"/>
      <c r="CJ41" s="98">
        <f>SUM(CJ42:CJ43)</f>
        <v>80</v>
      </c>
      <c r="CK41" s="113"/>
      <c r="CL41" s="98">
        <f>SUM(CL42:CL43)</f>
        <v>80</v>
      </c>
      <c r="CN41" s="88" t="s">
        <v>164</v>
      </c>
      <c r="CO41" s="89" t="s">
        <v>165</v>
      </c>
      <c r="CP41" s="92"/>
      <c r="CQ41" s="91"/>
      <c r="CR41" s="91"/>
      <c r="CS41" s="91"/>
      <c r="CT41" s="98">
        <f>SUM(CT42:CT43)</f>
        <v>45</v>
      </c>
      <c r="CU41" s="113"/>
      <c r="CV41" s="98">
        <f>SUM(CV42:CV43)</f>
        <v>45</v>
      </c>
      <c r="CX41" s="88" t="s">
        <v>164</v>
      </c>
      <c r="CY41" s="89" t="s">
        <v>165</v>
      </c>
      <c r="CZ41" s="92"/>
      <c r="DA41" s="91"/>
      <c r="DB41" s="91"/>
      <c r="DC41" s="91"/>
      <c r="DD41" s="98">
        <f>SUM(DD42:DD43)</f>
        <v>50</v>
      </c>
      <c r="DE41" s="113"/>
      <c r="DF41" s="98">
        <f>SUM(DF42:DF43)</f>
        <v>50</v>
      </c>
      <c r="DH41" s="88" t="s">
        <v>164</v>
      </c>
      <c r="DI41" s="89" t="s">
        <v>165</v>
      </c>
      <c r="DJ41" s="92"/>
      <c r="DK41" s="91"/>
      <c r="DL41" s="91"/>
      <c r="DM41" s="91"/>
      <c r="DN41" s="98">
        <f>SUM(DN42:DN43)</f>
        <v>45</v>
      </c>
      <c r="DO41" s="113"/>
      <c r="DP41" s="98">
        <f>SUM(DP42:DP43)</f>
        <v>45</v>
      </c>
      <c r="DR41" s="88" t="s">
        <v>164</v>
      </c>
      <c r="DS41" s="89" t="s">
        <v>165</v>
      </c>
      <c r="DT41" s="92"/>
      <c r="DU41" s="91"/>
      <c r="DV41" s="91"/>
      <c r="DW41" s="91"/>
      <c r="DX41" s="98">
        <f>SUM(DX42:DX43)</f>
        <v>45</v>
      </c>
      <c r="DY41" s="113"/>
      <c r="DZ41" s="98">
        <f>SUM(DZ42:DZ43)</f>
        <v>45</v>
      </c>
      <c r="EB41" s="88" t="s">
        <v>164</v>
      </c>
      <c r="EC41" s="89" t="s">
        <v>165</v>
      </c>
      <c r="ED41" s="92"/>
      <c r="EE41" s="91"/>
      <c r="EF41" s="91"/>
      <c r="EG41" s="91"/>
      <c r="EH41" s="98">
        <f>SUM(EH42:EH43)</f>
        <v>55</v>
      </c>
      <c r="EI41" s="113"/>
      <c r="EJ41" s="98">
        <f>SUM(EJ42:EJ43)</f>
        <v>55</v>
      </c>
      <c r="EL41" s="88" t="s">
        <v>164</v>
      </c>
      <c r="EM41" s="89" t="s">
        <v>165</v>
      </c>
      <c r="EN41" s="92"/>
      <c r="EO41" s="91"/>
      <c r="EP41" s="91"/>
      <c r="EQ41" s="91"/>
      <c r="ER41" s="98">
        <f>SUM(ER42:ER43)</f>
        <v>55</v>
      </c>
      <c r="ES41" s="113"/>
      <c r="ET41" s="98">
        <f>SUM(ET42:ET43)</f>
        <v>55</v>
      </c>
      <c r="EV41" s="88" t="s">
        <v>164</v>
      </c>
      <c r="EW41" s="89" t="s">
        <v>165</v>
      </c>
      <c r="EX41" s="92"/>
      <c r="EY41" s="91"/>
      <c r="EZ41" s="91"/>
      <c r="FA41" s="91"/>
      <c r="FB41" s="98">
        <f>SUM(FB42:FB43)</f>
        <v>35</v>
      </c>
      <c r="FC41" s="113"/>
      <c r="FD41" s="98">
        <f>SUM(FD42:FD43)</f>
        <v>35</v>
      </c>
      <c r="FF41" s="88" t="s">
        <v>164</v>
      </c>
      <c r="FG41" s="89" t="s">
        <v>165</v>
      </c>
      <c r="FH41" s="92"/>
      <c r="FI41" s="91"/>
      <c r="FJ41" s="91"/>
      <c r="FK41" s="91"/>
      <c r="FL41" s="98">
        <f>SUM(FL42:FL43)</f>
        <v>60</v>
      </c>
      <c r="FM41" s="113"/>
      <c r="FN41" s="98">
        <f>SUM(FN42:FN43)</f>
        <v>60</v>
      </c>
      <c r="FP41" s="88" t="s">
        <v>164</v>
      </c>
      <c r="FQ41" s="89" t="s">
        <v>165</v>
      </c>
      <c r="FR41" s="92"/>
      <c r="FS41" s="91">
        <f t="shared" si="2"/>
        <v>0</v>
      </c>
      <c r="FT41" s="91">
        <f t="shared" si="3"/>
        <v>0</v>
      </c>
      <c r="FU41" s="91">
        <f t="shared" si="4"/>
        <v>0</v>
      </c>
      <c r="FV41" s="98">
        <f>SUM(FV42:FV43)</f>
        <v>690</v>
      </c>
      <c r="FW41" s="113">
        <f t="shared" si="5"/>
        <v>0</v>
      </c>
      <c r="FX41" s="98">
        <f t="shared" si="6"/>
        <v>1010</v>
      </c>
    </row>
    <row r="42" spans="2:180" ht="30.75">
      <c r="B42" s="88" t="s">
        <v>166</v>
      </c>
      <c r="C42" s="89" t="s">
        <v>167</v>
      </c>
      <c r="D42" s="92">
        <v>20</v>
      </c>
      <c r="E42" s="91"/>
      <c r="F42" s="91"/>
      <c r="G42" s="91"/>
      <c r="H42" s="98">
        <f>D42</f>
        <v>20</v>
      </c>
      <c r="I42" s="113"/>
      <c r="J42" s="113">
        <f>H42-I42</f>
        <v>20</v>
      </c>
      <c r="L42" s="88" t="s">
        <v>166</v>
      </c>
      <c r="M42" s="89" t="s">
        <v>167</v>
      </c>
      <c r="N42" s="92">
        <v>20</v>
      </c>
      <c r="O42" s="91"/>
      <c r="P42" s="91"/>
      <c r="Q42" s="91"/>
      <c r="R42" s="98">
        <f>N42</f>
        <v>20</v>
      </c>
      <c r="S42" s="113"/>
      <c r="T42" s="113">
        <f>R42-S42</f>
        <v>20</v>
      </c>
      <c r="V42" s="88" t="s">
        <v>166</v>
      </c>
      <c r="W42" s="89" t="s">
        <v>167</v>
      </c>
      <c r="X42" s="92">
        <v>20</v>
      </c>
      <c r="Y42" s="91"/>
      <c r="Z42" s="91"/>
      <c r="AA42" s="91"/>
      <c r="AB42" s="98">
        <f>X42</f>
        <v>20</v>
      </c>
      <c r="AC42" s="113"/>
      <c r="AD42" s="113">
        <f>AB42-AC42</f>
        <v>20</v>
      </c>
      <c r="AF42" s="88" t="s">
        <v>166</v>
      </c>
      <c r="AG42" s="89" t="s">
        <v>167</v>
      </c>
      <c r="AH42" s="92">
        <v>20</v>
      </c>
      <c r="AI42" s="91"/>
      <c r="AJ42" s="91"/>
      <c r="AK42" s="91"/>
      <c r="AL42" s="98">
        <f>AH42</f>
        <v>20</v>
      </c>
      <c r="AM42" s="113"/>
      <c r="AN42" s="113">
        <f>AL42-AM42</f>
        <v>20</v>
      </c>
      <c r="AP42" s="88" t="s">
        <v>166</v>
      </c>
      <c r="AQ42" s="89" t="s">
        <v>167</v>
      </c>
      <c r="AR42" s="92">
        <v>20</v>
      </c>
      <c r="AS42" s="91"/>
      <c r="AT42" s="91"/>
      <c r="AU42" s="91"/>
      <c r="AV42" s="98">
        <f>AR42</f>
        <v>20</v>
      </c>
      <c r="AW42" s="113"/>
      <c r="AX42" s="113">
        <f>AV42-AW42</f>
        <v>20</v>
      </c>
      <c r="AZ42" s="88" t="s">
        <v>166</v>
      </c>
      <c r="BA42" s="89" t="s">
        <v>167</v>
      </c>
      <c r="BB42" s="92">
        <v>20</v>
      </c>
      <c r="BC42" s="91"/>
      <c r="BD42" s="91"/>
      <c r="BE42" s="91"/>
      <c r="BF42" s="98">
        <f>BB42</f>
        <v>20</v>
      </c>
      <c r="BG42" s="113"/>
      <c r="BH42" s="113">
        <f>BF42-BG42</f>
        <v>20</v>
      </c>
      <c r="BJ42" s="88" t="s">
        <v>166</v>
      </c>
      <c r="BK42" s="89" t="s">
        <v>167</v>
      </c>
      <c r="BL42" s="92">
        <v>20</v>
      </c>
      <c r="BM42" s="91"/>
      <c r="BN42" s="91"/>
      <c r="BO42" s="91"/>
      <c r="BP42" s="98">
        <f>BL42</f>
        <v>20</v>
      </c>
      <c r="BQ42" s="113"/>
      <c r="BR42" s="113">
        <f>BP42-BQ42</f>
        <v>20</v>
      </c>
      <c r="BT42" s="88" t="s">
        <v>166</v>
      </c>
      <c r="BU42" s="89" t="s">
        <v>167</v>
      </c>
      <c r="BV42" s="92">
        <v>20</v>
      </c>
      <c r="BW42" s="91"/>
      <c r="BX42" s="91"/>
      <c r="BY42" s="91"/>
      <c r="BZ42" s="98">
        <f>BV42</f>
        <v>20</v>
      </c>
      <c r="CA42" s="113"/>
      <c r="CB42" s="113">
        <f>BZ42-CA42</f>
        <v>20</v>
      </c>
      <c r="CD42" s="88" t="s">
        <v>166</v>
      </c>
      <c r="CE42" s="89" t="s">
        <v>167</v>
      </c>
      <c r="CF42" s="92">
        <v>20</v>
      </c>
      <c r="CG42" s="91"/>
      <c r="CH42" s="91"/>
      <c r="CI42" s="91"/>
      <c r="CJ42" s="98">
        <f>CF42</f>
        <v>20</v>
      </c>
      <c r="CK42" s="113"/>
      <c r="CL42" s="113">
        <f>CJ42-CK42</f>
        <v>20</v>
      </c>
      <c r="CN42" s="88" t="s">
        <v>166</v>
      </c>
      <c r="CO42" s="89" t="s">
        <v>167</v>
      </c>
      <c r="CP42" s="92">
        <v>20</v>
      </c>
      <c r="CQ42" s="91"/>
      <c r="CR42" s="91"/>
      <c r="CS42" s="91"/>
      <c r="CT42" s="98">
        <f>CP42</f>
        <v>20</v>
      </c>
      <c r="CU42" s="113"/>
      <c r="CV42" s="113">
        <f>CT42-CU42</f>
        <v>20</v>
      </c>
      <c r="CX42" s="88" t="s">
        <v>166</v>
      </c>
      <c r="CY42" s="89" t="s">
        <v>167</v>
      </c>
      <c r="CZ42" s="92">
        <v>20</v>
      </c>
      <c r="DA42" s="91"/>
      <c r="DB42" s="91"/>
      <c r="DC42" s="91"/>
      <c r="DD42" s="98">
        <f>CZ42</f>
        <v>20</v>
      </c>
      <c r="DE42" s="113"/>
      <c r="DF42" s="113">
        <f>DD42-DE42</f>
        <v>20</v>
      </c>
      <c r="DH42" s="88" t="s">
        <v>166</v>
      </c>
      <c r="DI42" s="89" t="s">
        <v>167</v>
      </c>
      <c r="DJ42" s="92">
        <v>20</v>
      </c>
      <c r="DK42" s="91"/>
      <c r="DL42" s="91"/>
      <c r="DM42" s="91"/>
      <c r="DN42" s="98">
        <f>DJ42</f>
        <v>20</v>
      </c>
      <c r="DO42" s="113"/>
      <c r="DP42" s="113">
        <f>DN42-DO42</f>
        <v>20</v>
      </c>
      <c r="DR42" s="88" t="s">
        <v>166</v>
      </c>
      <c r="DS42" s="89" t="s">
        <v>167</v>
      </c>
      <c r="DT42" s="92">
        <v>20</v>
      </c>
      <c r="DU42" s="91"/>
      <c r="DV42" s="91"/>
      <c r="DW42" s="91"/>
      <c r="DX42" s="98">
        <f>DT42</f>
        <v>20</v>
      </c>
      <c r="DY42" s="113"/>
      <c r="DZ42" s="113">
        <f>DX42-DY42</f>
        <v>20</v>
      </c>
      <c r="EB42" s="88" t="s">
        <v>166</v>
      </c>
      <c r="EC42" s="89" t="s">
        <v>167</v>
      </c>
      <c r="ED42" s="92">
        <v>20</v>
      </c>
      <c r="EE42" s="91"/>
      <c r="EF42" s="91"/>
      <c r="EG42" s="91"/>
      <c r="EH42" s="98">
        <f>ED42</f>
        <v>20</v>
      </c>
      <c r="EI42" s="113"/>
      <c r="EJ42" s="113">
        <f>EH42-EI42</f>
        <v>20</v>
      </c>
      <c r="EL42" s="88" t="s">
        <v>166</v>
      </c>
      <c r="EM42" s="89" t="s">
        <v>167</v>
      </c>
      <c r="EN42" s="92">
        <v>20</v>
      </c>
      <c r="EO42" s="91"/>
      <c r="EP42" s="91"/>
      <c r="EQ42" s="91"/>
      <c r="ER42" s="98">
        <f>EN42</f>
        <v>20</v>
      </c>
      <c r="ES42" s="113"/>
      <c r="ET42" s="113">
        <f>ER42-ES42</f>
        <v>20</v>
      </c>
      <c r="EV42" s="88" t="s">
        <v>166</v>
      </c>
      <c r="EW42" s="89" t="s">
        <v>167</v>
      </c>
      <c r="EX42" s="92">
        <v>20</v>
      </c>
      <c r="EY42" s="91"/>
      <c r="EZ42" s="91"/>
      <c r="FA42" s="91"/>
      <c r="FB42" s="98">
        <f>EX42</f>
        <v>20</v>
      </c>
      <c r="FC42" s="113"/>
      <c r="FD42" s="113">
        <f>FB42-FC42</f>
        <v>20</v>
      </c>
      <c r="FF42" s="88" t="s">
        <v>166</v>
      </c>
      <c r="FG42" s="89" t="s">
        <v>167</v>
      </c>
      <c r="FH42" s="92">
        <v>20</v>
      </c>
      <c r="FI42" s="91"/>
      <c r="FJ42" s="91"/>
      <c r="FK42" s="91"/>
      <c r="FL42" s="98">
        <f>FH42</f>
        <v>20</v>
      </c>
      <c r="FM42" s="113"/>
      <c r="FN42" s="113">
        <f>FL42-FM42</f>
        <v>20</v>
      </c>
      <c r="FP42" s="88" t="s">
        <v>166</v>
      </c>
      <c r="FQ42" s="89" t="s">
        <v>167</v>
      </c>
      <c r="FR42" s="92">
        <v>20</v>
      </c>
      <c r="FS42" s="91">
        <f t="shared" si="2"/>
        <v>0</v>
      </c>
      <c r="FT42" s="91">
        <f t="shared" si="3"/>
        <v>0</v>
      </c>
      <c r="FU42" s="91">
        <f t="shared" si="4"/>
        <v>0</v>
      </c>
      <c r="FV42" s="98">
        <f>FR42</f>
        <v>20</v>
      </c>
      <c r="FW42" s="113">
        <f t="shared" si="5"/>
        <v>0</v>
      </c>
      <c r="FX42" s="113">
        <f t="shared" si="6"/>
        <v>340</v>
      </c>
    </row>
    <row r="43" spans="2:180" ht="15">
      <c r="B43" s="88" t="s">
        <v>168</v>
      </c>
      <c r="C43" s="89" t="s">
        <v>169</v>
      </c>
      <c r="D43" s="92"/>
      <c r="E43" s="91"/>
      <c r="F43" s="91"/>
      <c r="G43" s="91"/>
      <c r="H43" s="98">
        <f>SUM(H44:H46)</f>
        <v>70</v>
      </c>
      <c r="I43" s="113"/>
      <c r="J43" s="98">
        <f>SUM(J44:J46)</f>
        <v>70</v>
      </c>
      <c r="L43" s="88" t="s">
        <v>168</v>
      </c>
      <c r="M43" s="89" t="s">
        <v>169</v>
      </c>
      <c r="N43" s="92"/>
      <c r="O43" s="91"/>
      <c r="P43" s="91"/>
      <c r="Q43" s="91"/>
      <c r="R43" s="98">
        <f>SUM(R44:R46)</f>
        <v>55</v>
      </c>
      <c r="S43" s="113"/>
      <c r="T43" s="98">
        <f>SUM(T44:T46)</f>
        <v>55</v>
      </c>
      <c r="V43" s="88" t="s">
        <v>168</v>
      </c>
      <c r="W43" s="89" t="s">
        <v>169</v>
      </c>
      <c r="X43" s="92"/>
      <c r="Y43" s="91"/>
      <c r="Z43" s="91"/>
      <c r="AA43" s="91"/>
      <c r="AB43" s="98">
        <f>SUM(AB44:AB46)</f>
        <v>40</v>
      </c>
      <c r="AC43" s="113"/>
      <c r="AD43" s="98">
        <f>SUM(AD44:AD46)</f>
        <v>40</v>
      </c>
      <c r="AF43" s="88" t="s">
        <v>168</v>
      </c>
      <c r="AG43" s="89" t="s">
        <v>169</v>
      </c>
      <c r="AH43" s="92"/>
      <c r="AI43" s="91"/>
      <c r="AJ43" s="91"/>
      <c r="AK43" s="91"/>
      <c r="AL43" s="98">
        <f>SUM(AL44:AL46)</f>
        <v>25</v>
      </c>
      <c r="AM43" s="113"/>
      <c r="AN43" s="98">
        <f>SUM(AN44:AN46)</f>
        <v>25</v>
      </c>
      <c r="AP43" s="88" t="s">
        <v>168</v>
      </c>
      <c r="AQ43" s="89" t="s">
        <v>169</v>
      </c>
      <c r="AR43" s="92"/>
      <c r="AS43" s="91"/>
      <c r="AT43" s="91"/>
      <c r="AU43" s="91"/>
      <c r="AV43" s="98">
        <f>SUM(AV44:AV46)</f>
        <v>45</v>
      </c>
      <c r="AW43" s="113"/>
      <c r="AX43" s="98">
        <f>SUM(AX44:AX46)</f>
        <v>45</v>
      </c>
      <c r="AZ43" s="88" t="s">
        <v>168</v>
      </c>
      <c r="BA43" s="89" t="s">
        <v>169</v>
      </c>
      <c r="BB43" s="92"/>
      <c r="BC43" s="91"/>
      <c r="BD43" s="91"/>
      <c r="BE43" s="91"/>
      <c r="BF43" s="98">
        <f>SUM(BF44:BF46)</f>
        <v>80</v>
      </c>
      <c r="BG43" s="113"/>
      <c r="BH43" s="98">
        <f>SUM(BH44:BH46)</f>
        <v>80</v>
      </c>
      <c r="BJ43" s="88" t="s">
        <v>168</v>
      </c>
      <c r="BK43" s="89" t="s">
        <v>169</v>
      </c>
      <c r="BL43" s="92"/>
      <c r="BM43" s="91"/>
      <c r="BN43" s="91"/>
      <c r="BO43" s="91"/>
      <c r="BP43" s="98">
        <f>SUM(BP44:BP46)</f>
        <v>40</v>
      </c>
      <c r="BQ43" s="113"/>
      <c r="BR43" s="98">
        <f>SUM(BR44:BR46)</f>
        <v>40</v>
      </c>
      <c r="BT43" s="88" t="s">
        <v>168</v>
      </c>
      <c r="BU43" s="89" t="s">
        <v>169</v>
      </c>
      <c r="BV43" s="92"/>
      <c r="BW43" s="91"/>
      <c r="BX43" s="91"/>
      <c r="BY43" s="91"/>
      <c r="BZ43" s="98">
        <f>SUM(BZ44:BZ46)</f>
        <v>25</v>
      </c>
      <c r="CA43" s="113"/>
      <c r="CB43" s="98">
        <f>SUM(CB44:CB46)</f>
        <v>25</v>
      </c>
      <c r="CD43" s="88" t="s">
        <v>168</v>
      </c>
      <c r="CE43" s="89" t="s">
        <v>169</v>
      </c>
      <c r="CF43" s="92"/>
      <c r="CG43" s="91"/>
      <c r="CH43" s="91"/>
      <c r="CI43" s="91"/>
      <c r="CJ43" s="98">
        <f>SUM(CJ44:CJ46)</f>
        <v>60</v>
      </c>
      <c r="CK43" s="113"/>
      <c r="CL43" s="98">
        <f>SUM(CL44:CL46)</f>
        <v>60</v>
      </c>
      <c r="CN43" s="88" t="s">
        <v>168</v>
      </c>
      <c r="CO43" s="89" t="s">
        <v>169</v>
      </c>
      <c r="CP43" s="92"/>
      <c r="CQ43" s="91"/>
      <c r="CR43" s="91"/>
      <c r="CS43" s="91"/>
      <c r="CT43" s="98">
        <f>SUM(CT44:CT46)</f>
        <v>25</v>
      </c>
      <c r="CU43" s="113"/>
      <c r="CV43" s="98">
        <f>SUM(CV44:CV46)</f>
        <v>25</v>
      </c>
      <c r="CX43" s="88" t="s">
        <v>168</v>
      </c>
      <c r="CY43" s="89" t="s">
        <v>169</v>
      </c>
      <c r="CZ43" s="92"/>
      <c r="DA43" s="91"/>
      <c r="DB43" s="91"/>
      <c r="DC43" s="91"/>
      <c r="DD43" s="98">
        <f>SUM(DD44:DD46)</f>
        <v>30</v>
      </c>
      <c r="DE43" s="113"/>
      <c r="DF43" s="98">
        <f>SUM(DF44:DF46)</f>
        <v>30</v>
      </c>
      <c r="DH43" s="88" t="s">
        <v>168</v>
      </c>
      <c r="DI43" s="89" t="s">
        <v>169</v>
      </c>
      <c r="DJ43" s="92"/>
      <c r="DK43" s="91"/>
      <c r="DL43" s="91"/>
      <c r="DM43" s="91"/>
      <c r="DN43" s="98">
        <f>SUM(DN44:DN46)</f>
        <v>25</v>
      </c>
      <c r="DO43" s="113"/>
      <c r="DP43" s="98">
        <f>SUM(DP44:DP46)</f>
        <v>25</v>
      </c>
      <c r="DR43" s="88" t="s">
        <v>168</v>
      </c>
      <c r="DS43" s="89" t="s">
        <v>169</v>
      </c>
      <c r="DT43" s="92"/>
      <c r="DU43" s="91"/>
      <c r="DV43" s="91"/>
      <c r="DW43" s="91"/>
      <c r="DX43" s="98">
        <f>SUM(DX44:DX46)</f>
        <v>25</v>
      </c>
      <c r="DY43" s="113"/>
      <c r="DZ43" s="98">
        <f>SUM(DZ44:DZ46)</f>
        <v>25</v>
      </c>
      <c r="EB43" s="88" t="s">
        <v>168</v>
      </c>
      <c r="EC43" s="89" t="s">
        <v>169</v>
      </c>
      <c r="ED43" s="92"/>
      <c r="EE43" s="91"/>
      <c r="EF43" s="91"/>
      <c r="EG43" s="91"/>
      <c r="EH43" s="98">
        <f>SUM(EH44:EH46)</f>
        <v>35</v>
      </c>
      <c r="EI43" s="113"/>
      <c r="EJ43" s="98">
        <f>SUM(EJ44:EJ46)</f>
        <v>35</v>
      </c>
      <c r="EL43" s="88" t="s">
        <v>168</v>
      </c>
      <c r="EM43" s="89" t="s">
        <v>169</v>
      </c>
      <c r="EN43" s="92"/>
      <c r="EO43" s="91"/>
      <c r="EP43" s="91"/>
      <c r="EQ43" s="91"/>
      <c r="ER43" s="98">
        <f>SUM(ER44:ER46)</f>
        <v>35</v>
      </c>
      <c r="ES43" s="113"/>
      <c r="ET43" s="98">
        <f>SUM(ET44:ET46)</f>
        <v>35</v>
      </c>
      <c r="EV43" s="88" t="s">
        <v>168</v>
      </c>
      <c r="EW43" s="89" t="s">
        <v>169</v>
      </c>
      <c r="EX43" s="92"/>
      <c r="EY43" s="91"/>
      <c r="EZ43" s="91"/>
      <c r="FA43" s="91"/>
      <c r="FB43" s="98">
        <f>SUM(FB44:FB46)</f>
        <v>15</v>
      </c>
      <c r="FC43" s="113"/>
      <c r="FD43" s="98">
        <f>SUM(FD44:FD46)</f>
        <v>15</v>
      </c>
      <c r="FF43" s="88" t="s">
        <v>168</v>
      </c>
      <c r="FG43" s="89" t="s">
        <v>169</v>
      </c>
      <c r="FH43" s="92"/>
      <c r="FI43" s="91"/>
      <c r="FJ43" s="91"/>
      <c r="FK43" s="91"/>
      <c r="FL43" s="98">
        <f>SUM(FL44:FL46)</f>
        <v>40</v>
      </c>
      <c r="FM43" s="113"/>
      <c r="FN43" s="98">
        <f>SUM(FN44:FN46)</f>
        <v>40</v>
      </c>
      <c r="FP43" s="88" t="s">
        <v>168</v>
      </c>
      <c r="FQ43" s="89" t="s">
        <v>169</v>
      </c>
      <c r="FR43" s="92"/>
      <c r="FS43" s="91">
        <f t="shared" si="2"/>
        <v>0</v>
      </c>
      <c r="FT43" s="91">
        <f t="shared" si="3"/>
        <v>0</v>
      </c>
      <c r="FU43" s="91">
        <f t="shared" si="4"/>
        <v>0</v>
      </c>
      <c r="FV43" s="98">
        <f>SUM(FV44:FV46)</f>
        <v>670</v>
      </c>
      <c r="FW43" s="113">
        <f t="shared" si="5"/>
        <v>0</v>
      </c>
      <c r="FX43" s="98">
        <f t="shared" si="6"/>
        <v>670</v>
      </c>
    </row>
    <row r="44" spans="2:180" ht="46.5">
      <c r="B44" s="88"/>
      <c r="C44" s="89" t="s">
        <v>170</v>
      </c>
      <c r="D44" s="92">
        <v>5</v>
      </c>
      <c r="E44" s="91"/>
      <c r="F44" s="91"/>
      <c r="G44" s="91">
        <f>G30</f>
        <v>14</v>
      </c>
      <c r="H44" s="98">
        <f>G44*D44</f>
        <v>70</v>
      </c>
      <c r="I44" s="113"/>
      <c r="J44" s="113">
        <f aca="true" t="shared" si="56" ref="J44:J49">H44-I44</f>
        <v>70</v>
      </c>
      <c r="L44" s="88"/>
      <c r="M44" s="89" t="s">
        <v>170</v>
      </c>
      <c r="N44" s="92">
        <v>5</v>
      </c>
      <c r="O44" s="91"/>
      <c r="P44" s="91"/>
      <c r="Q44" s="91">
        <f>Q30</f>
        <v>11</v>
      </c>
      <c r="R44" s="98">
        <f>Q44*N44</f>
        <v>55</v>
      </c>
      <c r="S44" s="113"/>
      <c r="T44" s="113">
        <f>R44-S44</f>
        <v>55</v>
      </c>
      <c r="V44" s="88"/>
      <c r="W44" s="89" t="s">
        <v>170</v>
      </c>
      <c r="X44" s="92">
        <v>5</v>
      </c>
      <c r="Y44" s="91"/>
      <c r="Z44" s="91"/>
      <c r="AA44" s="91">
        <f>AA30</f>
        <v>8</v>
      </c>
      <c r="AB44" s="98">
        <f>AA44*X44</f>
        <v>40</v>
      </c>
      <c r="AC44" s="113"/>
      <c r="AD44" s="113">
        <f>AB44-AC44</f>
        <v>40</v>
      </c>
      <c r="AF44" s="88"/>
      <c r="AG44" s="89" t="s">
        <v>170</v>
      </c>
      <c r="AH44" s="92">
        <v>5</v>
      </c>
      <c r="AI44" s="91"/>
      <c r="AJ44" s="91"/>
      <c r="AK44" s="91">
        <f>AK30</f>
        <v>5</v>
      </c>
      <c r="AL44" s="98">
        <f>AK44*AH44</f>
        <v>25</v>
      </c>
      <c r="AM44" s="113"/>
      <c r="AN44" s="113">
        <f>AL44-AM44</f>
        <v>25</v>
      </c>
      <c r="AP44" s="88"/>
      <c r="AQ44" s="89" t="s">
        <v>170</v>
      </c>
      <c r="AR44" s="92">
        <v>5</v>
      </c>
      <c r="AS44" s="91"/>
      <c r="AT44" s="91"/>
      <c r="AU44" s="91">
        <f>AU30</f>
        <v>9</v>
      </c>
      <c r="AV44" s="98">
        <f>AU44*AR44</f>
        <v>45</v>
      </c>
      <c r="AW44" s="113"/>
      <c r="AX44" s="113">
        <f>AV44-AW44</f>
        <v>45</v>
      </c>
      <c r="AZ44" s="88"/>
      <c r="BA44" s="89" t="s">
        <v>170</v>
      </c>
      <c r="BB44" s="92">
        <v>5</v>
      </c>
      <c r="BC44" s="91"/>
      <c r="BD44" s="91"/>
      <c r="BE44" s="91">
        <f>BE30</f>
        <v>16</v>
      </c>
      <c r="BF44" s="98">
        <f>BE44*BB44</f>
        <v>80</v>
      </c>
      <c r="BG44" s="113"/>
      <c r="BH44" s="113">
        <f>BF44-BG44</f>
        <v>80</v>
      </c>
      <c r="BJ44" s="88"/>
      <c r="BK44" s="89" t="s">
        <v>170</v>
      </c>
      <c r="BL44" s="92">
        <v>5</v>
      </c>
      <c r="BM44" s="91"/>
      <c r="BN44" s="91"/>
      <c r="BO44" s="91">
        <f>BO30</f>
        <v>8</v>
      </c>
      <c r="BP44" s="98">
        <f>BO44*BL44</f>
        <v>40</v>
      </c>
      <c r="BQ44" s="113"/>
      <c r="BR44" s="113">
        <f>BP44-BQ44</f>
        <v>40</v>
      </c>
      <c r="BT44" s="88"/>
      <c r="BU44" s="89" t="s">
        <v>170</v>
      </c>
      <c r="BV44" s="92">
        <v>5</v>
      </c>
      <c r="BW44" s="91"/>
      <c r="BX44" s="91"/>
      <c r="BY44" s="91">
        <f>BY30</f>
        <v>5</v>
      </c>
      <c r="BZ44" s="98">
        <f>BY44*BV44</f>
        <v>25</v>
      </c>
      <c r="CA44" s="113"/>
      <c r="CB44" s="113">
        <f>BZ44-CA44</f>
        <v>25</v>
      </c>
      <c r="CD44" s="88"/>
      <c r="CE44" s="89" t="s">
        <v>170</v>
      </c>
      <c r="CF44" s="92">
        <v>5</v>
      </c>
      <c r="CG44" s="91"/>
      <c r="CH44" s="91"/>
      <c r="CI44" s="91">
        <f>CI30</f>
        <v>12</v>
      </c>
      <c r="CJ44" s="98">
        <f>CI44*CF44</f>
        <v>60</v>
      </c>
      <c r="CK44" s="113"/>
      <c r="CL44" s="113">
        <f>CJ44-CK44</f>
        <v>60</v>
      </c>
      <c r="CN44" s="88"/>
      <c r="CO44" s="89" t="s">
        <v>170</v>
      </c>
      <c r="CP44" s="92">
        <v>5</v>
      </c>
      <c r="CQ44" s="91"/>
      <c r="CR44" s="91"/>
      <c r="CS44" s="91">
        <f>CS30</f>
        <v>5</v>
      </c>
      <c r="CT44" s="98">
        <f>CS44*CP44</f>
        <v>25</v>
      </c>
      <c r="CU44" s="113"/>
      <c r="CV44" s="113">
        <f>CT44-CU44</f>
        <v>25</v>
      </c>
      <c r="CX44" s="88"/>
      <c r="CY44" s="89" t="s">
        <v>170</v>
      </c>
      <c r="CZ44" s="92">
        <v>5</v>
      </c>
      <c r="DA44" s="91"/>
      <c r="DB44" s="91"/>
      <c r="DC44" s="91">
        <f>DC30</f>
        <v>6</v>
      </c>
      <c r="DD44" s="98">
        <f>DC44*CZ44</f>
        <v>30</v>
      </c>
      <c r="DE44" s="113"/>
      <c r="DF44" s="113">
        <f>DD44-DE44</f>
        <v>30</v>
      </c>
      <c r="DH44" s="88"/>
      <c r="DI44" s="89" t="s">
        <v>170</v>
      </c>
      <c r="DJ44" s="92">
        <v>5</v>
      </c>
      <c r="DK44" s="91"/>
      <c r="DL44" s="91"/>
      <c r="DM44" s="91">
        <f>DM30</f>
        <v>5</v>
      </c>
      <c r="DN44" s="98">
        <f>DM44*DJ44</f>
        <v>25</v>
      </c>
      <c r="DO44" s="113"/>
      <c r="DP44" s="113">
        <f>DN44-DO44</f>
        <v>25</v>
      </c>
      <c r="DR44" s="88"/>
      <c r="DS44" s="89" t="s">
        <v>170</v>
      </c>
      <c r="DT44" s="92">
        <v>5</v>
      </c>
      <c r="DU44" s="91"/>
      <c r="DV44" s="91"/>
      <c r="DW44" s="91">
        <f>DW30</f>
        <v>5</v>
      </c>
      <c r="DX44" s="98">
        <f>DW44*DT44</f>
        <v>25</v>
      </c>
      <c r="DY44" s="113"/>
      <c r="DZ44" s="113">
        <f>DX44-DY44</f>
        <v>25</v>
      </c>
      <c r="EB44" s="88"/>
      <c r="EC44" s="89" t="s">
        <v>170</v>
      </c>
      <c r="ED44" s="92">
        <v>5</v>
      </c>
      <c r="EE44" s="91"/>
      <c r="EF44" s="91"/>
      <c r="EG44" s="91">
        <f>EG30</f>
        <v>7</v>
      </c>
      <c r="EH44" s="98">
        <f>EG44*ED44</f>
        <v>35</v>
      </c>
      <c r="EI44" s="113"/>
      <c r="EJ44" s="113">
        <f>EH44-EI44</f>
        <v>35</v>
      </c>
      <c r="EL44" s="88"/>
      <c r="EM44" s="89" t="s">
        <v>170</v>
      </c>
      <c r="EN44" s="92">
        <v>5</v>
      </c>
      <c r="EO44" s="91"/>
      <c r="EP44" s="91"/>
      <c r="EQ44" s="91">
        <f>EQ30</f>
        <v>7</v>
      </c>
      <c r="ER44" s="98">
        <f>EQ44*EN44</f>
        <v>35</v>
      </c>
      <c r="ES44" s="113"/>
      <c r="ET44" s="113">
        <f>ER44-ES44</f>
        <v>35</v>
      </c>
      <c r="EV44" s="88"/>
      <c r="EW44" s="89" t="s">
        <v>170</v>
      </c>
      <c r="EX44" s="92">
        <v>5</v>
      </c>
      <c r="EY44" s="91"/>
      <c r="EZ44" s="91"/>
      <c r="FA44" s="91">
        <f>FA30</f>
        <v>3</v>
      </c>
      <c r="FB44" s="98">
        <f>FA44*EX44</f>
        <v>15</v>
      </c>
      <c r="FC44" s="113"/>
      <c r="FD44" s="113">
        <f>FB44-FC44</f>
        <v>15</v>
      </c>
      <c r="FF44" s="88"/>
      <c r="FG44" s="89" t="s">
        <v>170</v>
      </c>
      <c r="FH44" s="92">
        <v>5</v>
      </c>
      <c r="FI44" s="91"/>
      <c r="FJ44" s="91"/>
      <c r="FK44" s="91">
        <f>FK30</f>
        <v>8</v>
      </c>
      <c r="FL44" s="98">
        <f>FK44*FH44</f>
        <v>40</v>
      </c>
      <c r="FM44" s="113"/>
      <c r="FN44" s="113">
        <f>FL44-FM44</f>
        <v>40</v>
      </c>
      <c r="FP44" s="88"/>
      <c r="FQ44" s="89" t="s">
        <v>170</v>
      </c>
      <c r="FR44" s="92">
        <v>5</v>
      </c>
      <c r="FS44" s="91">
        <f t="shared" si="2"/>
        <v>0</v>
      </c>
      <c r="FT44" s="91">
        <f t="shared" si="3"/>
        <v>0</v>
      </c>
      <c r="FU44" s="91">
        <f>FU30</f>
        <v>134</v>
      </c>
      <c r="FV44" s="98">
        <f>FU44*FR44</f>
        <v>670</v>
      </c>
      <c r="FW44" s="113">
        <f t="shared" si="5"/>
        <v>0</v>
      </c>
      <c r="FX44" s="113">
        <f t="shared" si="6"/>
        <v>670</v>
      </c>
    </row>
    <row r="45" spans="2:180" ht="30.75">
      <c r="B45" s="88"/>
      <c r="C45" s="89" t="s">
        <v>171</v>
      </c>
      <c r="D45" s="92">
        <v>6</v>
      </c>
      <c r="E45" s="91"/>
      <c r="F45" s="91"/>
      <c r="G45" s="91"/>
      <c r="H45" s="98">
        <f>G45*D45</f>
        <v>0</v>
      </c>
      <c r="I45" s="113"/>
      <c r="J45" s="113">
        <f t="shared" si="56"/>
        <v>0</v>
      </c>
      <c r="L45" s="88"/>
      <c r="M45" s="89" t="s">
        <v>171</v>
      </c>
      <c r="N45" s="92">
        <v>6</v>
      </c>
      <c r="O45" s="91"/>
      <c r="P45" s="91"/>
      <c r="Q45" s="91"/>
      <c r="R45" s="98">
        <f>Q45*N45</f>
        <v>0</v>
      </c>
      <c r="S45" s="113"/>
      <c r="T45" s="113">
        <f>R45-S45</f>
        <v>0</v>
      </c>
      <c r="V45" s="88"/>
      <c r="W45" s="89" t="s">
        <v>171</v>
      </c>
      <c r="X45" s="92">
        <v>6</v>
      </c>
      <c r="Y45" s="91"/>
      <c r="Z45" s="91"/>
      <c r="AA45" s="91"/>
      <c r="AB45" s="98">
        <f>AA45*X45</f>
        <v>0</v>
      </c>
      <c r="AC45" s="113"/>
      <c r="AD45" s="113">
        <f>AB45-AC45</f>
        <v>0</v>
      </c>
      <c r="AF45" s="88"/>
      <c r="AG45" s="89" t="s">
        <v>171</v>
      </c>
      <c r="AH45" s="92">
        <v>6</v>
      </c>
      <c r="AI45" s="91"/>
      <c r="AJ45" s="91"/>
      <c r="AK45" s="91"/>
      <c r="AL45" s="98">
        <f>AK45*AH45</f>
        <v>0</v>
      </c>
      <c r="AM45" s="113"/>
      <c r="AN45" s="113">
        <f>AL45-AM45</f>
        <v>0</v>
      </c>
      <c r="AP45" s="88"/>
      <c r="AQ45" s="89" t="s">
        <v>171</v>
      </c>
      <c r="AR45" s="92">
        <v>6</v>
      </c>
      <c r="AS45" s="91"/>
      <c r="AT45" s="91"/>
      <c r="AU45" s="91"/>
      <c r="AV45" s="98">
        <f>AU45*AR45</f>
        <v>0</v>
      </c>
      <c r="AW45" s="113"/>
      <c r="AX45" s="113">
        <f>AV45-AW45</f>
        <v>0</v>
      </c>
      <c r="AZ45" s="88"/>
      <c r="BA45" s="89" t="s">
        <v>171</v>
      </c>
      <c r="BB45" s="92">
        <v>6</v>
      </c>
      <c r="BC45" s="91"/>
      <c r="BD45" s="91"/>
      <c r="BE45" s="91"/>
      <c r="BF45" s="98">
        <f>BE45*BB45</f>
        <v>0</v>
      </c>
      <c r="BG45" s="113"/>
      <c r="BH45" s="113">
        <f>BF45-BG45</f>
        <v>0</v>
      </c>
      <c r="BJ45" s="88"/>
      <c r="BK45" s="89" t="s">
        <v>171</v>
      </c>
      <c r="BL45" s="92">
        <v>6</v>
      </c>
      <c r="BM45" s="91"/>
      <c r="BN45" s="91"/>
      <c r="BO45" s="91"/>
      <c r="BP45" s="98">
        <f>BO45*BL45</f>
        <v>0</v>
      </c>
      <c r="BQ45" s="113"/>
      <c r="BR45" s="113">
        <f>BP45-BQ45</f>
        <v>0</v>
      </c>
      <c r="BT45" s="88"/>
      <c r="BU45" s="89" t="s">
        <v>171</v>
      </c>
      <c r="BV45" s="92">
        <v>6</v>
      </c>
      <c r="BW45" s="91"/>
      <c r="BX45" s="91"/>
      <c r="BY45" s="91"/>
      <c r="BZ45" s="98">
        <f>BY45*BV45</f>
        <v>0</v>
      </c>
      <c r="CA45" s="113"/>
      <c r="CB45" s="113">
        <f>BZ45-CA45</f>
        <v>0</v>
      </c>
      <c r="CD45" s="88"/>
      <c r="CE45" s="89" t="s">
        <v>171</v>
      </c>
      <c r="CF45" s="92">
        <v>6</v>
      </c>
      <c r="CG45" s="91"/>
      <c r="CH45" s="91"/>
      <c r="CI45" s="91"/>
      <c r="CJ45" s="98">
        <f>CI45*CF45</f>
        <v>0</v>
      </c>
      <c r="CK45" s="113"/>
      <c r="CL45" s="113">
        <f>CJ45-CK45</f>
        <v>0</v>
      </c>
      <c r="CN45" s="88"/>
      <c r="CO45" s="89" t="s">
        <v>171</v>
      </c>
      <c r="CP45" s="92">
        <v>6</v>
      </c>
      <c r="CQ45" s="91"/>
      <c r="CR45" s="91"/>
      <c r="CS45" s="91"/>
      <c r="CT45" s="98">
        <f>CS45*CP45</f>
        <v>0</v>
      </c>
      <c r="CU45" s="113"/>
      <c r="CV45" s="113">
        <f>CT45-CU45</f>
        <v>0</v>
      </c>
      <c r="CX45" s="88"/>
      <c r="CY45" s="89" t="s">
        <v>171</v>
      </c>
      <c r="CZ45" s="92">
        <v>6</v>
      </c>
      <c r="DA45" s="91"/>
      <c r="DB45" s="91"/>
      <c r="DC45" s="91"/>
      <c r="DD45" s="98">
        <f>DC45*CZ45</f>
        <v>0</v>
      </c>
      <c r="DE45" s="113"/>
      <c r="DF45" s="113">
        <f>DD45-DE45</f>
        <v>0</v>
      </c>
      <c r="DH45" s="88"/>
      <c r="DI45" s="89" t="s">
        <v>171</v>
      </c>
      <c r="DJ45" s="92">
        <v>6</v>
      </c>
      <c r="DK45" s="91"/>
      <c r="DL45" s="91"/>
      <c r="DM45" s="91"/>
      <c r="DN45" s="98">
        <f>DM45*DJ45</f>
        <v>0</v>
      </c>
      <c r="DO45" s="113"/>
      <c r="DP45" s="113">
        <f>DN45-DO45</f>
        <v>0</v>
      </c>
      <c r="DR45" s="88"/>
      <c r="DS45" s="89" t="s">
        <v>171</v>
      </c>
      <c r="DT45" s="92">
        <v>6</v>
      </c>
      <c r="DU45" s="91"/>
      <c r="DV45" s="91"/>
      <c r="DW45" s="91"/>
      <c r="DX45" s="98">
        <f>DW45*DT45</f>
        <v>0</v>
      </c>
      <c r="DY45" s="113"/>
      <c r="DZ45" s="113">
        <f>DX45-DY45</f>
        <v>0</v>
      </c>
      <c r="EB45" s="88"/>
      <c r="EC45" s="89" t="s">
        <v>171</v>
      </c>
      <c r="ED45" s="92">
        <v>6</v>
      </c>
      <c r="EE45" s="91"/>
      <c r="EF45" s="91"/>
      <c r="EG45" s="91"/>
      <c r="EH45" s="98">
        <f>EG45*ED45</f>
        <v>0</v>
      </c>
      <c r="EI45" s="113"/>
      <c r="EJ45" s="113">
        <f>EH45-EI45</f>
        <v>0</v>
      </c>
      <c r="EL45" s="88"/>
      <c r="EM45" s="89" t="s">
        <v>171</v>
      </c>
      <c r="EN45" s="92">
        <v>6</v>
      </c>
      <c r="EO45" s="91"/>
      <c r="EP45" s="91"/>
      <c r="EQ45" s="91"/>
      <c r="ER45" s="98">
        <f>EQ45*EN45</f>
        <v>0</v>
      </c>
      <c r="ES45" s="113"/>
      <c r="ET45" s="113">
        <f>ER45-ES45</f>
        <v>0</v>
      </c>
      <c r="EV45" s="88"/>
      <c r="EW45" s="89" t="s">
        <v>171</v>
      </c>
      <c r="EX45" s="92">
        <v>6</v>
      </c>
      <c r="EY45" s="91"/>
      <c r="EZ45" s="91"/>
      <c r="FA45" s="91"/>
      <c r="FB45" s="98">
        <f>FA45*EX45</f>
        <v>0</v>
      </c>
      <c r="FC45" s="113"/>
      <c r="FD45" s="113">
        <f>FB45-FC45</f>
        <v>0</v>
      </c>
      <c r="FF45" s="88"/>
      <c r="FG45" s="89" t="s">
        <v>171</v>
      </c>
      <c r="FH45" s="92">
        <v>6</v>
      </c>
      <c r="FI45" s="91"/>
      <c r="FJ45" s="91"/>
      <c r="FK45" s="91"/>
      <c r="FL45" s="98">
        <f>FK45*FH45</f>
        <v>0</v>
      </c>
      <c r="FM45" s="113"/>
      <c r="FN45" s="113">
        <f>FL45-FM45</f>
        <v>0</v>
      </c>
      <c r="FP45" s="88"/>
      <c r="FQ45" s="89" t="s">
        <v>171</v>
      </c>
      <c r="FR45" s="92">
        <v>6</v>
      </c>
      <c r="FS45" s="91">
        <f t="shared" si="2"/>
        <v>0</v>
      </c>
      <c r="FT45" s="91">
        <f t="shared" si="3"/>
        <v>0</v>
      </c>
      <c r="FU45" s="91"/>
      <c r="FV45" s="98">
        <f>FU45*FR45</f>
        <v>0</v>
      </c>
      <c r="FW45" s="113">
        <f t="shared" si="5"/>
        <v>0</v>
      </c>
      <c r="FX45" s="113">
        <f t="shared" si="6"/>
        <v>0</v>
      </c>
    </row>
    <row r="46" spans="2:183" ht="30.75">
      <c r="B46" s="88"/>
      <c r="C46" s="89" t="s">
        <v>172</v>
      </c>
      <c r="D46" s="92">
        <v>7</v>
      </c>
      <c r="E46" s="91"/>
      <c r="F46" s="91"/>
      <c r="G46" s="91"/>
      <c r="H46" s="98">
        <f>G46*D46</f>
        <v>0</v>
      </c>
      <c r="I46" s="113"/>
      <c r="J46" s="113">
        <f t="shared" si="56"/>
        <v>0</v>
      </c>
      <c r="L46" s="88"/>
      <c r="M46" s="89" t="s">
        <v>172</v>
      </c>
      <c r="N46" s="92">
        <v>7</v>
      </c>
      <c r="O46" s="91"/>
      <c r="P46" s="91"/>
      <c r="Q46" s="91"/>
      <c r="R46" s="98">
        <f>Q46*N46</f>
        <v>0</v>
      </c>
      <c r="S46" s="113"/>
      <c r="T46" s="113">
        <f>R46-S46</f>
        <v>0</v>
      </c>
      <c r="V46" s="88"/>
      <c r="W46" s="89" t="s">
        <v>172</v>
      </c>
      <c r="X46" s="92">
        <v>7</v>
      </c>
      <c r="Y46" s="91"/>
      <c r="Z46" s="91"/>
      <c r="AA46" s="91"/>
      <c r="AB46" s="98">
        <f>AA46*X46</f>
        <v>0</v>
      </c>
      <c r="AC46" s="113"/>
      <c r="AD46" s="113">
        <f>AB46-AC46</f>
        <v>0</v>
      </c>
      <c r="AF46" s="88"/>
      <c r="AG46" s="89" t="s">
        <v>172</v>
      </c>
      <c r="AH46" s="92">
        <v>7</v>
      </c>
      <c r="AI46" s="91"/>
      <c r="AJ46" s="91"/>
      <c r="AK46" s="91"/>
      <c r="AL46" s="98">
        <f>AK46*AH46</f>
        <v>0</v>
      </c>
      <c r="AM46" s="113"/>
      <c r="AN46" s="113">
        <f>AL46-AM46</f>
        <v>0</v>
      </c>
      <c r="AP46" s="88"/>
      <c r="AQ46" s="89" t="s">
        <v>172</v>
      </c>
      <c r="AR46" s="92">
        <v>7</v>
      </c>
      <c r="AS46" s="91"/>
      <c r="AT46" s="91"/>
      <c r="AU46" s="91"/>
      <c r="AV46" s="98">
        <f>AU46*AR46</f>
        <v>0</v>
      </c>
      <c r="AW46" s="113"/>
      <c r="AX46" s="113">
        <f>AV46-AW46</f>
        <v>0</v>
      </c>
      <c r="AZ46" s="88"/>
      <c r="BA46" s="89" t="s">
        <v>172</v>
      </c>
      <c r="BB46" s="92">
        <v>7</v>
      </c>
      <c r="BC46" s="91"/>
      <c r="BD46" s="91"/>
      <c r="BE46" s="91"/>
      <c r="BF46" s="98">
        <f>BE46*BB46</f>
        <v>0</v>
      </c>
      <c r="BG46" s="113"/>
      <c r="BH46" s="113">
        <f>BF46-BG46</f>
        <v>0</v>
      </c>
      <c r="BJ46" s="88"/>
      <c r="BK46" s="89" t="s">
        <v>172</v>
      </c>
      <c r="BL46" s="92">
        <v>7</v>
      </c>
      <c r="BM46" s="91"/>
      <c r="BN46" s="91"/>
      <c r="BO46" s="91"/>
      <c r="BP46" s="98">
        <f>BO46*BL46</f>
        <v>0</v>
      </c>
      <c r="BQ46" s="113"/>
      <c r="BR46" s="113">
        <f>BP46-BQ46</f>
        <v>0</v>
      </c>
      <c r="BT46" s="88"/>
      <c r="BU46" s="89" t="s">
        <v>172</v>
      </c>
      <c r="BV46" s="92">
        <v>7</v>
      </c>
      <c r="BW46" s="91"/>
      <c r="BX46" s="91"/>
      <c r="BY46" s="91"/>
      <c r="BZ46" s="98">
        <f>BY46*BV46</f>
        <v>0</v>
      </c>
      <c r="CA46" s="113"/>
      <c r="CB46" s="113">
        <f>BZ46-CA46</f>
        <v>0</v>
      </c>
      <c r="CD46" s="88"/>
      <c r="CE46" s="89" t="s">
        <v>172</v>
      </c>
      <c r="CF46" s="92">
        <v>7</v>
      </c>
      <c r="CG46" s="91"/>
      <c r="CH46" s="91"/>
      <c r="CI46" s="91"/>
      <c r="CJ46" s="98">
        <f>CI46*CF46</f>
        <v>0</v>
      </c>
      <c r="CK46" s="113"/>
      <c r="CL46" s="113">
        <f>CJ46-CK46</f>
        <v>0</v>
      </c>
      <c r="CN46" s="88"/>
      <c r="CO46" s="89" t="s">
        <v>172</v>
      </c>
      <c r="CP46" s="92">
        <v>7</v>
      </c>
      <c r="CQ46" s="91"/>
      <c r="CR46" s="91"/>
      <c r="CS46" s="91"/>
      <c r="CT46" s="98">
        <f>CS46*CP46</f>
        <v>0</v>
      </c>
      <c r="CU46" s="113"/>
      <c r="CV46" s="113">
        <f>CT46-CU46</f>
        <v>0</v>
      </c>
      <c r="CX46" s="88"/>
      <c r="CY46" s="89" t="s">
        <v>172</v>
      </c>
      <c r="CZ46" s="92">
        <v>7</v>
      </c>
      <c r="DA46" s="91"/>
      <c r="DB46" s="91"/>
      <c r="DC46" s="91"/>
      <c r="DD46" s="98">
        <f>DC46*CZ46</f>
        <v>0</v>
      </c>
      <c r="DE46" s="113"/>
      <c r="DF46" s="113">
        <f>DD46-DE46</f>
        <v>0</v>
      </c>
      <c r="DH46" s="88"/>
      <c r="DI46" s="89" t="s">
        <v>172</v>
      </c>
      <c r="DJ46" s="92">
        <v>7</v>
      </c>
      <c r="DK46" s="91"/>
      <c r="DL46" s="91"/>
      <c r="DM46" s="91"/>
      <c r="DN46" s="98">
        <f>DM46*DJ46</f>
        <v>0</v>
      </c>
      <c r="DO46" s="113"/>
      <c r="DP46" s="113">
        <f>DN46-DO46</f>
        <v>0</v>
      </c>
      <c r="DR46" s="88"/>
      <c r="DS46" s="89" t="s">
        <v>172</v>
      </c>
      <c r="DT46" s="92">
        <v>7</v>
      </c>
      <c r="DU46" s="91"/>
      <c r="DV46" s="91"/>
      <c r="DW46" s="91"/>
      <c r="DX46" s="98">
        <f>DW46*DT46</f>
        <v>0</v>
      </c>
      <c r="DY46" s="113"/>
      <c r="DZ46" s="113">
        <f>DX46-DY46</f>
        <v>0</v>
      </c>
      <c r="EB46" s="88"/>
      <c r="EC46" s="89" t="s">
        <v>172</v>
      </c>
      <c r="ED46" s="92">
        <v>7</v>
      </c>
      <c r="EE46" s="91"/>
      <c r="EF46" s="91"/>
      <c r="EG46" s="91"/>
      <c r="EH46" s="98">
        <f>EG46*ED46</f>
        <v>0</v>
      </c>
      <c r="EI46" s="113"/>
      <c r="EJ46" s="113">
        <f>EH46-EI46</f>
        <v>0</v>
      </c>
      <c r="EL46" s="88"/>
      <c r="EM46" s="89" t="s">
        <v>172</v>
      </c>
      <c r="EN46" s="92">
        <v>7</v>
      </c>
      <c r="EO46" s="91"/>
      <c r="EP46" s="91"/>
      <c r="EQ46" s="91"/>
      <c r="ER46" s="98">
        <f>EQ46*EN46</f>
        <v>0</v>
      </c>
      <c r="ES46" s="113"/>
      <c r="ET46" s="113">
        <f>ER46-ES46</f>
        <v>0</v>
      </c>
      <c r="EV46" s="88"/>
      <c r="EW46" s="89" t="s">
        <v>172</v>
      </c>
      <c r="EX46" s="92">
        <v>7</v>
      </c>
      <c r="EY46" s="91"/>
      <c r="EZ46" s="91"/>
      <c r="FA46" s="91"/>
      <c r="FB46" s="98">
        <f>FA46*EX46</f>
        <v>0</v>
      </c>
      <c r="FC46" s="113"/>
      <c r="FD46" s="113">
        <f>FB46-FC46</f>
        <v>0</v>
      </c>
      <c r="FF46" s="88"/>
      <c r="FG46" s="89" t="s">
        <v>172</v>
      </c>
      <c r="FH46" s="92">
        <v>7</v>
      </c>
      <c r="FI46" s="91"/>
      <c r="FJ46" s="91"/>
      <c r="FK46" s="91"/>
      <c r="FL46" s="98">
        <f>FK46*FH46</f>
        <v>0</v>
      </c>
      <c r="FM46" s="113"/>
      <c r="FN46" s="113">
        <f>FL46-FM46</f>
        <v>0</v>
      </c>
      <c r="FP46" s="88"/>
      <c r="FQ46" s="89" t="s">
        <v>172</v>
      </c>
      <c r="FR46" s="92">
        <v>7</v>
      </c>
      <c r="FS46" s="91">
        <f t="shared" si="2"/>
        <v>0</v>
      </c>
      <c r="FT46" s="91">
        <f t="shared" si="3"/>
        <v>0</v>
      </c>
      <c r="FU46" s="91"/>
      <c r="FV46" s="98">
        <f>FU46*FR46</f>
        <v>0</v>
      </c>
      <c r="FW46" s="113">
        <f t="shared" si="5"/>
        <v>0</v>
      </c>
      <c r="FX46" s="113">
        <f t="shared" si="6"/>
        <v>0</v>
      </c>
      <c r="FZ46" s="115"/>
      <c r="GA46" s="115"/>
    </row>
    <row r="47" spans="1:256" s="62" customFormat="1" ht="15">
      <c r="A47" s="83"/>
      <c r="B47" s="99">
        <v>3</v>
      </c>
      <c r="C47" s="100" t="s">
        <v>52</v>
      </c>
      <c r="D47" s="101"/>
      <c r="E47" s="95"/>
      <c r="F47" s="95"/>
      <c r="G47" s="95">
        <f>G48+G49</f>
        <v>1</v>
      </c>
      <c r="H47" s="95">
        <f>SUM(H48:H49)</f>
        <v>93</v>
      </c>
      <c r="I47" s="95">
        <f>SUM(I48:I49)</f>
        <v>9.3</v>
      </c>
      <c r="J47" s="95">
        <f>SUM(J48:J49)</f>
        <v>83.7</v>
      </c>
      <c r="K47" s="83"/>
      <c r="L47" s="99">
        <v>3</v>
      </c>
      <c r="M47" s="100" t="s">
        <v>52</v>
      </c>
      <c r="N47" s="101"/>
      <c r="O47" s="95"/>
      <c r="P47" s="95"/>
      <c r="Q47" s="95">
        <f>Q48+Q49</f>
        <v>1</v>
      </c>
      <c r="R47" s="95">
        <f>SUM(R48:R49)</f>
        <v>93</v>
      </c>
      <c r="S47" s="95">
        <f>SUM(S48:S49)</f>
        <v>9.3</v>
      </c>
      <c r="T47" s="95">
        <f>SUM(T48:T49)</f>
        <v>83.7</v>
      </c>
      <c r="U47" s="83"/>
      <c r="V47" s="99">
        <v>3</v>
      </c>
      <c r="W47" s="100" t="s">
        <v>52</v>
      </c>
      <c r="X47" s="101"/>
      <c r="Y47" s="95"/>
      <c r="Z47" s="95"/>
      <c r="AA47" s="95">
        <f>AA48+AA49</f>
        <v>1</v>
      </c>
      <c r="AB47" s="95">
        <f>SUM(AB48:AB49)</f>
        <v>74</v>
      </c>
      <c r="AC47" s="95">
        <f>SUM(AC48:AC49)</f>
        <v>7.4</v>
      </c>
      <c r="AD47" s="95">
        <f>SUM(AD48:AD49)</f>
        <v>66.6</v>
      </c>
      <c r="AE47" s="83"/>
      <c r="AF47" s="99">
        <v>3</v>
      </c>
      <c r="AG47" s="100" t="s">
        <v>52</v>
      </c>
      <c r="AH47" s="101"/>
      <c r="AI47" s="95"/>
      <c r="AJ47" s="95"/>
      <c r="AK47" s="95">
        <f>AK48+AK49</f>
        <v>1</v>
      </c>
      <c r="AL47" s="95">
        <f>SUM(AL48:AL49)</f>
        <v>74</v>
      </c>
      <c r="AM47" s="95">
        <f>SUM(AM48:AM49)</f>
        <v>7.4</v>
      </c>
      <c r="AN47" s="95">
        <f>SUM(AN48:AN49)</f>
        <v>66.6</v>
      </c>
      <c r="AO47" s="83"/>
      <c r="AP47" s="99">
        <v>3</v>
      </c>
      <c r="AQ47" s="100" t="s">
        <v>52</v>
      </c>
      <c r="AR47" s="101"/>
      <c r="AS47" s="95"/>
      <c r="AT47" s="95"/>
      <c r="AU47" s="95">
        <f>AU48+AU49</f>
        <v>1</v>
      </c>
      <c r="AV47" s="95">
        <f>SUM(AV48:AV49)</f>
        <v>74</v>
      </c>
      <c r="AW47" s="95">
        <f>SUM(AW48:AW49)</f>
        <v>7.4</v>
      </c>
      <c r="AX47" s="95">
        <f>SUM(AX48:AX49)</f>
        <v>66.6</v>
      </c>
      <c r="AY47" s="83"/>
      <c r="AZ47" s="99">
        <v>3</v>
      </c>
      <c r="BA47" s="100" t="s">
        <v>52</v>
      </c>
      <c r="BB47" s="101"/>
      <c r="BC47" s="95"/>
      <c r="BD47" s="95"/>
      <c r="BE47" s="95">
        <f>BE48+BE49</f>
        <v>1</v>
      </c>
      <c r="BF47" s="95">
        <f>SUM(BF48:BF49)</f>
        <v>93</v>
      </c>
      <c r="BG47" s="95">
        <f>SUM(BG48:BG49)</f>
        <v>9.3</v>
      </c>
      <c r="BH47" s="95">
        <f>SUM(BH48:BH49)</f>
        <v>83.7</v>
      </c>
      <c r="BI47" s="83"/>
      <c r="BJ47" s="99">
        <v>3</v>
      </c>
      <c r="BK47" s="100" t="s">
        <v>52</v>
      </c>
      <c r="BL47" s="101"/>
      <c r="BM47" s="95"/>
      <c r="BN47" s="95"/>
      <c r="BO47" s="95">
        <f>BO48+BO49</f>
        <v>1</v>
      </c>
      <c r="BP47" s="95">
        <f>SUM(BP48:BP49)</f>
        <v>74</v>
      </c>
      <c r="BQ47" s="95">
        <f>SUM(BQ48:BQ49)</f>
        <v>7.4</v>
      </c>
      <c r="BR47" s="95">
        <f>SUM(BR48:BR49)</f>
        <v>66.6</v>
      </c>
      <c r="BS47" s="83"/>
      <c r="BT47" s="99">
        <v>3</v>
      </c>
      <c r="BU47" s="100" t="s">
        <v>52</v>
      </c>
      <c r="BV47" s="101"/>
      <c r="BW47" s="95"/>
      <c r="BX47" s="95"/>
      <c r="BY47" s="95">
        <f>BY48+BY49</f>
        <v>1</v>
      </c>
      <c r="BZ47" s="95">
        <f>SUM(BZ48:BZ49)</f>
        <v>74</v>
      </c>
      <c r="CA47" s="95">
        <f>SUM(CA48:CA49)</f>
        <v>7.4</v>
      </c>
      <c r="CB47" s="95">
        <f>SUM(CB48:CB49)</f>
        <v>66.6</v>
      </c>
      <c r="CC47" s="83"/>
      <c r="CD47" s="99">
        <v>3</v>
      </c>
      <c r="CE47" s="100" t="s">
        <v>52</v>
      </c>
      <c r="CF47" s="101"/>
      <c r="CG47" s="95"/>
      <c r="CH47" s="95"/>
      <c r="CI47" s="95">
        <f>CI48+CI49</f>
        <v>1</v>
      </c>
      <c r="CJ47" s="95">
        <f>SUM(CJ48:CJ49)</f>
        <v>74</v>
      </c>
      <c r="CK47" s="95">
        <f>SUM(CK48:CK49)</f>
        <v>7.4</v>
      </c>
      <c r="CL47" s="95">
        <f>SUM(CL48:CL49)</f>
        <v>66.6</v>
      </c>
      <c r="CM47" s="83"/>
      <c r="CN47" s="99">
        <v>3</v>
      </c>
      <c r="CO47" s="100" t="s">
        <v>52</v>
      </c>
      <c r="CP47" s="101"/>
      <c r="CQ47" s="95"/>
      <c r="CR47" s="95"/>
      <c r="CS47" s="95">
        <f>CS48+CS49</f>
        <v>1</v>
      </c>
      <c r="CT47" s="95">
        <f>SUM(CT48:CT49)</f>
        <v>74</v>
      </c>
      <c r="CU47" s="95">
        <f>SUM(CU48:CU49)</f>
        <v>7.4</v>
      </c>
      <c r="CV47" s="95">
        <f>SUM(CV48:CV49)</f>
        <v>66.6</v>
      </c>
      <c r="CW47" s="83"/>
      <c r="CX47" s="99">
        <v>3</v>
      </c>
      <c r="CY47" s="100" t="s">
        <v>52</v>
      </c>
      <c r="CZ47" s="101"/>
      <c r="DA47" s="95"/>
      <c r="DB47" s="95"/>
      <c r="DC47" s="95">
        <f>DC48+DC49</f>
        <v>1</v>
      </c>
      <c r="DD47" s="95">
        <f>SUM(DD48:DD49)</f>
        <v>74</v>
      </c>
      <c r="DE47" s="95">
        <f>SUM(DE48:DE49)</f>
        <v>7.4</v>
      </c>
      <c r="DF47" s="95">
        <f>SUM(DF48:DF49)</f>
        <v>66.6</v>
      </c>
      <c r="DG47" s="83"/>
      <c r="DH47" s="99">
        <v>3</v>
      </c>
      <c r="DI47" s="100" t="s">
        <v>52</v>
      </c>
      <c r="DJ47" s="101"/>
      <c r="DK47" s="95"/>
      <c r="DL47" s="95"/>
      <c r="DM47" s="95">
        <f>DM48+DM49</f>
        <v>1</v>
      </c>
      <c r="DN47" s="95">
        <f>SUM(DN48:DN49)</f>
        <v>74</v>
      </c>
      <c r="DO47" s="95">
        <f>SUM(DO48:DO49)</f>
        <v>7.4</v>
      </c>
      <c r="DP47" s="95">
        <f>SUM(DP48:DP49)</f>
        <v>66.6</v>
      </c>
      <c r="DQ47" s="83"/>
      <c r="DR47" s="99">
        <v>3</v>
      </c>
      <c r="DS47" s="100" t="s">
        <v>52</v>
      </c>
      <c r="DT47" s="101"/>
      <c r="DU47" s="95"/>
      <c r="DV47" s="95"/>
      <c r="DW47" s="95">
        <f>DW48+DW49</f>
        <v>1</v>
      </c>
      <c r="DX47" s="95">
        <f>SUM(DX48:DX49)</f>
        <v>74</v>
      </c>
      <c r="DY47" s="95">
        <f>SUM(DY48:DY49)</f>
        <v>7.4</v>
      </c>
      <c r="DZ47" s="95">
        <f>SUM(DZ48:DZ49)</f>
        <v>66.6</v>
      </c>
      <c r="EA47" s="83"/>
      <c r="EB47" s="99">
        <v>3</v>
      </c>
      <c r="EC47" s="100" t="s">
        <v>52</v>
      </c>
      <c r="ED47" s="101"/>
      <c r="EE47" s="95"/>
      <c r="EF47" s="95"/>
      <c r="EG47" s="95">
        <f>EG48+EG49</f>
        <v>1</v>
      </c>
      <c r="EH47" s="95">
        <f>SUM(EH48:EH49)</f>
        <v>74</v>
      </c>
      <c r="EI47" s="95">
        <f>SUM(EI48:EI49)</f>
        <v>7.4</v>
      </c>
      <c r="EJ47" s="95">
        <f>SUM(EJ48:EJ49)</f>
        <v>66.6</v>
      </c>
      <c r="EK47" s="83"/>
      <c r="EL47" s="99">
        <v>3</v>
      </c>
      <c r="EM47" s="100" t="s">
        <v>52</v>
      </c>
      <c r="EN47" s="101"/>
      <c r="EO47" s="95"/>
      <c r="EP47" s="95"/>
      <c r="EQ47" s="95">
        <f>EQ48+EQ49</f>
        <v>1</v>
      </c>
      <c r="ER47" s="95">
        <f>SUM(ER48:ER49)</f>
        <v>74</v>
      </c>
      <c r="ES47" s="95">
        <f>SUM(ES48:ES49)</f>
        <v>7.4</v>
      </c>
      <c r="ET47" s="95">
        <f>SUM(ET48:ET49)</f>
        <v>66.6</v>
      </c>
      <c r="EU47" s="83"/>
      <c r="EV47" s="99">
        <v>3</v>
      </c>
      <c r="EW47" s="100" t="s">
        <v>52</v>
      </c>
      <c r="EX47" s="101"/>
      <c r="EY47" s="95"/>
      <c r="EZ47" s="95"/>
      <c r="FA47" s="95">
        <f>FA48+FA49</f>
        <v>1</v>
      </c>
      <c r="FB47" s="95">
        <f>SUM(FB48:FB49)</f>
        <v>74</v>
      </c>
      <c r="FC47" s="95">
        <f>SUM(FC48:FC49)</f>
        <v>7.4</v>
      </c>
      <c r="FD47" s="95">
        <f>SUM(FD48:FD49)</f>
        <v>66.6</v>
      </c>
      <c r="FE47" s="83"/>
      <c r="FF47" s="99">
        <v>3</v>
      </c>
      <c r="FG47" s="100" t="s">
        <v>52</v>
      </c>
      <c r="FH47" s="101"/>
      <c r="FI47" s="95"/>
      <c r="FJ47" s="95"/>
      <c r="FK47" s="95">
        <f>FK48+FK49</f>
        <v>1</v>
      </c>
      <c r="FL47" s="95">
        <f>SUM(FL48:FL49)</f>
        <v>74</v>
      </c>
      <c r="FM47" s="95">
        <f>SUM(FM48:FM49)</f>
        <v>7.4</v>
      </c>
      <c r="FN47" s="95">
        <f>SUM(FN48:FN49)</f>
        <v>66.6</v>
      </c>
      <c r="FO47" s="83"/>
      <c r="FP47" s="99">
        <v>3</v>
      </c>
      <c r="FQ47" s="100" t="s">
        <v>52</v>
      </c>
      <c r="FR47" s="101"/>
      <c r="FS47" s="95">
        <f t="shared" si="2"/>
        <v>0</v>
      </c>
      <c r="FT47" s="95">
        <f t="shared" si="3"/>
        <v>0</v>
      </c>
      <c r="FU47" s="95">
        <f>FU48+FU49</f>
        <v>17</v>
      </c>
      <c r="FV47" s="95">
        <f>SUM(FV48:FV49)</f>
        <v>1315</v>
      </c>
      <c r="FW47" s="95">
        <f t="shared" si="5"/>
        <v>131.50000000000003</v>
      </c>
      <c r="FX47" s="95">
        <f t="shared" si="6"/>
        <v>1183.5</v>
      </c>
      <c r="FY47" s="83"/>
      <c r="FZ47" s="83"/>
      <c r="GA47" s="83"/>
      <c r="GB47" s="83"/>
      <c r="GC47" s="83"/>
      <c r="GD47" s="83"/>
      <c r="GE47" s="83"/>
      <c r="GF47" s="83"/>
      <c r="GG47" s="83"/>
      <c r="GH47" s="83"/>
      <c r="GI47" s="83"/>
      <c r="GJ47" s="83"/>
      <c r="GK47" s="83"/>
      <c r="GL47" s="83"/>
      <c r="GM47" s="83"/>
      <c r="GN47" s="83"/>
      <c r="GO47" s="83"/>
      <c r="GP47" s="83"/>
      <c r="GQ47" s="83"/>
      <c r="GR47" s="83"/>
      <c r="GS47" s="83"/>
      <c r="GT47" s="83"/>
      <c r="GU47" s="83"/>
      <c r="GV47" s="83"/>
      <c r="GW47" s="83"/>
      <c r="GX47" s="83"/>
      <c r="GY47" s="83"/>
      <c r="GZ47" s="83"/>
      <c r="HA47" s="83"/>
      <c r="HB47" s="83"/>
      <c r="HC47" s="83"/>
      <c r="HD47" s="83"/>
      <c r="HE47" s="83"/>
      <c r="HF47" s="83"/>
      <c r="HG47" s="83"/>
      <c r="HH47" s="83"/>
      <c r="HI47" s="83"/>
      <c r="HJ47" s="83"/>
      <c r="HK47" s="83"/>
      <c r="HL47" s="83"/>
      <c r="HM47" s="83"/>
      <c r="HN47" s="83"/>
      <c r="HO47" s="83"/>
      <c r="HP47" s="83"/>
      <c r="HQ47" s="83"/>
      <c r="HR47" s="83"/>
      <c r="HS47" s="83"/>
      <c r="HT47" s="83"/>
      <c r="HU47" s="83"/>
      <c r="HV47" s="83"/>
      <c r="HW47" s="83"/>
      <c r="HX47" s="83"/>
      <c r="HY47" s="83"/>
      <c r="HZ47" s="83"/>
      <c r="IA47" s="83"/>
      <c r="IB47" s="83"/>
      <c r="IC47" s="83"/>
      <c r="ID47" s="83"/>
      <c r="IE47" s="83"/>
      <c r="IF47" s="83"/>
      <c r="IG47" s="83"/>
      <c r="IH47" s="83"/>
      <c r="II47" s="83"/>
      <c r="IJ47" s="83"/>
      <c r="IK47" s="83"/>
      <c r="IL47" s="83"/>
      <c r="IM47" s="83"/>
      <c r="IN47" s="83"/>
      <c r="IO47" s="83"/>
      <c r="IP47" s="83"/>
      <c r="IQ47" s="83"/>
      <c r="IR47" s="83"/>
      <c r="IS47" s="83"/>
      <c r="IT47" s="83"/>
      <c r="IU47" s="83"/>
      <c r="IV47" s="83"/>
    </row>
    <row r="48" spans="2:180" ht="15">
      <c r="B48" s="88"/>
      <c r="C48" s="89" t="s">
        <v>173</v>
      </c>
      <c r="D48" s="92">
        <v>93</v>
      </c>
      <c r="E48" s="98"/>
      <c r="F48" s="98"/>
      <c r="G48" s="98">
        <v>1</v>
      </c>
      <c r="H48" s="98">
        <f>G48*D48</f>
        <v>93</v>
      </c>
      <c r="I48" s="98">
        <f>H48*10%</f>
        <v>9.3</v>
      </c>
      <c r="J48" s="113">
        <f t="shared" si="56"/>
        <v>83.7</v>
      </c>
      <c r="L48" s="88"/>
      <c r="M48" s="89" t="s">
        <v>173</v>
      </c>
      <c r="N48" s="92">
        <v>93</v>
      </c>
      <c r="O48" s="98"/>
      <c r="P48" s="98"/>
      <c r="Q48" s="98">
        <v>1</v>
      </c>
      <c r="R48" s="98">
        <f>Q48*N48</f>
        <v>93</v>
      </c>
      <c r="S48" s="98">
        <f>R48*10%</f>
        <v>9.3</v>
      </c>
      <c r="T48" s="113">
        <f>R48-S48</f>
        <v>83.7</v>
      </c>
      <c r="V48" s="88"/>
      <c r="W48" s="89" t="s">
        <v>173</v>
      </c>
      <c r="X48" s="92">
        <v>93</v>
      </c>
      <c r="Y48" s="98"/>
      <c r="Z48" s="98"/>
      <c r="AA48" s="98"/>
      <c r="AB48" s="98">
        <f>AA48*X48</f>
        <v>0</v>
      </c>
      <c r="AC48" s="98">
        <f>AB48*10%</f>
        <v>0</v>
      </c>
      <c r="AD48" s="113">
        <f>AB48-AC48</f>
        <v>0</v>
      </c>
      <c r="AF48" s="88"/>
      <c r="AG48" s="89" t="s">
        <v>173</v>
      </c>
      <c r="AH48" s="92">
        <v>93</v>
      </c>
      <c r="AI48" s="98"/>
      <c r="AJ48" s="98"/>
      <c r="AK48" s="98"/>
      <c r="AL48" s="98">
        <f>AK48*AH48</f>
        <v>0</v>
      </c>
      <c r="AM48" s="98">
        <f>AL48*10%</f>
        <v>0</v>
      </c>
      <c r="AN48" s="113">
        <f>AL48-AM48</f>
        <v>0</v>
      </c>
      <c r="AP48" s="88"/>
      <c r="AQ48" s="89" t="s">
        <v>173</v>
      </c>
      <c r="AR48" s="92">
        <v>93</v>
      </c>
      <c r="AS48" s="98"/>
      <c r="AT48" s="98"/>
      <c r="AU48" s="98"/>
      <c r="AV48" s="98">
        <f>AU48*AR48</f>
        <v>0</v>
      </c>
      <c r="AW48" s="98">
        <f>AV48*10%</f>
        <v>0</v>
      </c>
      <c r="AX48" s="113">
        <f>AV48-AW48</f>
        <v>0</v>
      </c>
      <c r="AZ48" s="88"/>
      <c r="BA48" s="89" t="s">
        <v>173</v>
      </c>
      <c r="BB48" s="92">
        <v>93</v>
      </c>
      <c r="BC48" s="98"/>
      <c r="BD48" s="98"/>
      <c r="BE48" s="98">
        <v>1</v>
      </c>
      <c r="BF48" s="98">
        <f>BE48*BB48</f>
        <v>93</v>
      </c>
      <c r="BG48" s="98">
        <f>BF48*10%</f>
        <v>9.3</v>
      </c>
      <c r="BH48" s="113">
        <f>BF48-BG48</f>
        <v>83.7</v>
      </c>
      <c r="BJ48" s="88"/>
      <c r="BK48" s="89" t="s">
        <v>173</v>
      </c>
      <c r="BL48" s="92">
        <v>93</v>
      </c>
      <c r="BM48" s="98"/>
      <c r="BN48" s="98"/>
      <c r="BO48" s="98"/>
      <c r="BP48" s="98">
        <f>BO48*BL48</f>
        <v>0</v>
      </c>
      <c r="BQ48" s="98">
        <f>BP48*10%</f>
        <v>0</v>
      </c>
      <c r="BR48" s="113">
        <f>BP48-BQ48</f>
        <v>0</v>
      </c>
      <c r="BT48" s="88"/>
      <c r="BU48" s="89" t="s">
        <v>173</v>
      </c>
      <c r="BV48" s="92">
        <v>93</v>
      </c>
      <c r="BW48" s="98"/>
      <c r="BX48" s="98"/>
      <c r="BY48" s="98"/>
      <c r="BZ48" s="98">
        <f>BY48*BV48</f>
        <v>0</v>
      </c>
      <c r="CA48" s="98">
        <f>BZ48*10%</f>
        <v>0</v>
      </c>
      <c r="CB48" s="113">
        <f>BZ48-CA48</f>
        <v>0</v>
      </c>
      <c r="CD48" s="88"/>
      <c r="CE48" s="89" t="s">
        <v>173</v>
      </c>
      <c r="CF48" s="92">
        <v>93</v>
      </c>
      <c r="CG48" s="98"/>
      <c r="CH48" s="98"/>
      <c r="CI48" s="98"/>
      <c r="CJ48" s="98">
        <f>CI48*CF48</f>
        <v>0</v>
      </c>
      <c r="CK48" s="98">
        <f>CJ48*10%</f>
        <v>0</v>
      </c>
      <c r="CL48" s="113">
        <f>CJ48-CK48</f>
        <v>0</v>
      </c>
      <c r="CN48" s="88"/>
      <c r="CO48" s="89" t="s">
        <v>173</v>
      </c>
      <c r="CP48" s="92">
        <v>93</v>
      </c>
      <c r="CQ48" s="98"/>
      <c r="CR48" s="98"/>
      <c r="CS48" s="98"/>
      <c r="CT48" s="98">
        <f>CS48*CP48</f>
        <v>0</v>
      </c>
      <c r="CU48" s="98">
        <f>CT48*10%</f>
        <v>0</v>
      </c>
      <c r="CV48" s="113">
        <f>CT48-CU48</f>
        <v>0</v>
      </c>
      <c r="CX48" s="88"/>
      <c r="CY48" s="89" t="s">
        <v>173</v>
      </c>
      <c r="CZ48" s="92">
        <v>93</v>
      </c>
      <c r="DA48" s="98"/>
      <c r="DB48" s="98"/>
      <c r="DC48" s="98"/>
      <c r="DD48" s="98">
        <f>DC48*CZ48</f>
        <v>0</v>
      </c>
      <c r="DE48" s="98">
        <f>DD48*10%</f>
        <v>0</v>
      </c>
      <c r="DF48" s="113">
        <f>DD48-DE48</f>
        <v>0</v>
      </c>
      <c r="DH48" s="88"/>
      <c r="DI48" s="89" t="s">
        <v>173</v>
      </c>
      <c r="DJ48" s="92">
        <v>93</v>
      </c>
      <c r="DK48" s="98"/>
      <c r="DL48" s="98"/>
      <c r="DM48" s="98"/>
      <c r="DN48" s="98">
        <f>DM48*DJ48</f>
        <v>0</v>
      </c>
      <c r="DO48" s="98">
        <f>DN48*10%</f>
        <v>0</v>
      </c>
      <c r="DP48" s="113">
        <f>DN48-DO48</f>
        <v>0</v>
      </c>
      <c r="DR48" s="88"/>
      <c r="DS48" s="89" t="s">
        <v>173</v>
      </c>
      <c r="DT48" s="92">
        <v>93</v>
      </c>
      <c r="DU48" s="98"/>
      <c r="DV48" s="98"/>
      <c r="DW48" s="98"/>
      <c r="DX48" s="98">
        <f>DW48*DT48</f>
        <v>0</v>
      </c>
      <c r="DY48" s="98">
        <f>DX48*10%</f>
        <v>0</v>
      </c>
      <c r="DZ48" s="113">
        <f>DX48-DY48</f>
        <v>0</v>
      </c>
      <c r="EB48" s="88"/>
      <c r="EC48" s="89" t="s">
        <v>173</v>
      </c>
      <c r="ED48" s="92">
        <v>93</v>
      </c>
      <c r="EE48" s="98"/>
      <c r="EF48" s="98"/>
      <c r="EG48" s="98"/>
      <c r="EH48" s="98">
        <f>EG48*ED48</f>
        <v>0</v>
      </c>
      <c r="EI48" s="98">
        <f>EH48*10%</f>
        <v>0</v>
      </c>
      <c r="EJ48" s="113">
        <f>EH48-EI48</f>
        <v>0</v>
      </c>
      <c r="EL48" s="88"/>
      <c r="EM48" s="89" t="s">
        <v>173</v>
      </c>
      <c r="EN48" s="92">
        <v>93</v>
      </c>
      <c r="EO48" s="98"/>
      <c r="EP48" s="98"/>
      <c r="EQ48" s="98"/>
      <c r="ER48" s="98">
        <f>EQ48*EN48</f>
        <v>0</v>
      </c>
      <c r="ES48" s="98">
        <f>ER48*10%</f>
        <v>0</v>
      </c>
      <c r="ET48" s="113">
        <f>ER48-ES48</f>
        <v>0</v>
      </c>
      <c r="EV48" s="88"/>
      <c r="EW48" s="89" t="s">
        <v>173</v>
      </c>
      <c r="EX48" s="92">
        <v>93</v>
      </c>
      <c r="EY48" s="98"/>
      <c r="EZ48" s="98"/>
      <c r="FA48" s="98"/>
      <c r="FB48" s="98">
        <f>FA48*EX48</f>
        <v>0</v>
      </c>
      <c r="FC48" s="98">
        <f>FB48*10%</f>
        <v>0</v>
      </c>
      <c r="FD48" s="113">
        <f>FB48-FC48</f>
        <v>0</v>
      </c>
      <c r="FF48" s="88"/>
      <c r="FG48" s="89" t="s">
        <v>173</v>
      </c>
      <c r="FH48" s="92">
        <v>93</v>
      </c>
      <c r="FI48" s="98"/>
      <c r="FJ48" s="98"/>
      <c r="FK48" s="98"/>
      <c r="FL48" s="98">
        <f>FK48*FH48</f>
        <v>0</v>
      </c>
      <c r="FM48" s="98">
        <f>FL48*10%</f>
        <v>0</v>
      </c>
      <c r="FN48" s="113">
        <f>FL48-FM48</f>
        <v>0</v>
      </c>
      <c r="FP48" s="88"/>
      <c r="FQ48" s="89" t="s">
        <v>173</v>
      </c>
      <c r="FR48" s="92">
        <v>93</v>
      </c>
      <c r="FS48" s="98">
        <f t="shared" si="2"/>
        <v>0</v>
      </c>
      <c r="FT48" s="98">
        <f t="shared" si="3"/>
        <v>0</v>
      </c>
      <c r="FU48" s="98">
        <f t="shared" si="4"/>
        <v>3</v>
      </c>
      <c r="FV48" s="98">
        <f>FU48*FR48</f>
        <v>279</v>
      </c>
      <c r="FW48" s="98">
        <f t="shared" si="5"/>
        <v>27.900000000000002</v>
      </c>
      <c r="FX48" s="113">
        <f t="shared" si="6"/>
        <v>251.10000000000002</v>
      </c>
    </row>
    <row r="49" spans="2:180" ht="15">
      <c r="B49" s="88"/>
      <c r="C49" s="89" t="s">
        <v>174</v>
      </c>
      <c r="D49" s="92">
        <v>74</v>
      </c>
      <c r="E49" s="102"/>
      <c r="F49" s="102"/>
      <c r="G49" s="102"/>
      <c r="H49" s="98">
        <f>G49*D49</f>
        <v>0</v>
      </c>
      <c r="I49" s="98">
        <f>H49*10%</f>
        <v>0</v>
      </c>
      <c r="J49" s="113">
        <f t="shared" si="56"/>
        <v>0</v>
      </c>
      <c r="L49" s="88"/>
      <c r="M49" s="89" t="s">
        <v>174</v>
      </c>
      <c r="N49" s="92">
        <v>74</v>
      </c>
      <c r="O49" s="102"/>
      <c r="P49" s="102"/>
      <c r="Q49" s="102"/>
      <c r="R49" s="98">
        <f>Q49*N49</f>
        <v>0</v>
      </c>
      <c r="S49" s="98">
        <f>R49*10%</f>
        <v>0</v>
      </c>
      <c r="T49" s="113">
        <f>R49-S49</f>
        <v>0</v>
      </c>
      <c r="V49" s="88"/>
      <c r="W49" s="89" t="s">
        <v>174</v>
      </c>
      <c r="X49" s="92">
        <v>74</v>
      </c>
      <c r="Y49" s="102"/>
      <c r="Z49" s="102"/>
      <c r="AA49" s="102">
        <v>1</v>
      </c>
      <c r="AB49" s="98">
        <f>AA49*X49</f>
        <v>74</v>
      </c>
      <c r="AC49" s="98">
        <f>AB49*10%</f>
        <v>7.4</v>
      </c>
      <c r="AD49" s="113">
        <f>AB49-AC49</f>
        <v>66.6</v>
      </c>
      <c r="AF49" s="88"/>
      <c r="AG49" s="89" t="s">
        <v>174</v>
      </c>
      <c r="AH49" s="92">
        <v>74</v>
      </c>
      <c r="AI49" s="102"/>
      <c r="AJ49" s="102"/>
      <c r="AK49" s="102">
        <v>1</v>
      </c>
      <c r="AL49" s="98">
        <f>AK49*AH49</f>
        <v>74</v>
      </c>
      <c r="AM49" s="98">
        <f>AL49*10%</f>
        <v>7.4</v>
      </c>
      <c r="AN49" s="113">
        <f>AL49-AM49</f>
        <v>66.6</v>
      </c>
      <c r="AP49" s="88"/>
      <c r="AQ49" s="89" t="s">
        <v>174</v>
      </c>
      <c r="AR49" s="92">
        <v>74</v>
      </c>
      <c r="AS49" s="102"/>
      <c r="AT49" s="102"/>
      <c r="AU49" s="102">
        <v>1</v>
      </c>
      <c r="AV49" s="98">
        <f>AU49*AR49</f>
        <v>74</v>
      </c>
      <c r="AW49" s="98">
        <f>AV49*10%</f>
        <v>7.4</v>
      </c>
      <c r="AX49" s="113">
        <f>AV49-AW49</f>
        <v>66.6</v>
      </c>
      <c r="AZ49" s="88"/>
      <c r="BA49" s="89" t="s">
        <v>174</v>
      </c>
      <c r="BB49" s="92">
        <v>74</v>
      </c>
      <c r="BC49" s="102"/>
      <c r="BD49" s="102"/>
      <c r="BE49" s="102"/>
      <c r="BF49" s="98">
        <f>BE49*BB49</f>
        <v>0</v>
      </c>
      <c r="BG49" s="98">
        <f>BF49*10%</f>
        <v>0</v>
      </c>
      <c r="BH49" s="113">
        <f>BF49-BG49</f>
        <v>0</v>
      </c>
      <c r="BJ49" s="88"/>
      <c r="BK49" s="89" t="s">
        <v>174</v>
      </c>
      <c r="BL49" s="92">
        <v>74</v>
      </c>
      <c r="BM49" s="102"/>
      <c r="BN49" s="102"/>
      <c r="BO49" s="102">
        <v>1</v>
      </c>
      <c r="BP49" s="98">
        <f>BO49*BL49</f>
        <v>74</v>
      </c>
      <c r="BQ49" s="98">
        <f>BP49*10%</f>
        <v>7.4</v>
      </c>
      <c r="BR49" s="113">
        <f>BP49-BQ49</f>
        <v>66.6</v>
      </c>
      <c r="BT49" s="88"/>
      <c r="BU49" s="89" t="s">
        <v>174</v>
      </c>
      <c r="BV49" s="92">
        <v>74</v>
      </c>
      <c r="BW49" s="102"/>
      <c r="BX49" s="102"/>
      <c r="BY49" s="102">
        <v>1</v>
      </c>
      <c r="BZ49" s="98">
        <f>BY49*BV49</f>
        <v>74</v>
      </c>
      <c r="CA49" s="98">
        <f>BZ49*10%</f>
        <v>7.4</v>
      </c>
      <c r="CB49" s="113">
        <f>BZ49-CA49</f>
        <v>66.6</v>
      </c>
      <c r="CD49" s="88"/>
      <c r="CE49" s="89" t="s">
        <v>174</v>
      </c>
      <c r="CF49" s="92">
        <v>74</v>
      </c>
      <c r="CG49" s="102"/>
      <c r="CH49" s="102"/>
      <c r="CI49" s="102">
        <v>1</v>
      </c>
      <c r="CJ49" s="98">
        <f>CI49*CF49</f>
        <v>74</v>
      </c>
      <c r="CK49" s="98">
        <f>CJ49*10%</f>
        <v>7.4</v>
      </c>
      <c r="CL49" s="113">
        <f>CJ49-CK49</f>
        <v>66.6</v>
      </c>
      <c r="CN49" s="88"/>
      <c r="CO49" s="89" t="s">
        <v>174</v>
      </c>
      <c r="CP49" s="92">
        <v>74</v>
      </c>
      <c r="CQ49" s="102"/>
      <c r="CR49" s="102"/>
      <c r="CS49" s="102">
        <v>1</v>
      </c>
      <c r="CT49" s="98">
        <f>CS49*CP49</f>
        <v>74</v>
      </c>
      <c r="CU49" s="98">
        <f>CT49*10%</f>
        <v>7.4</v>
      </c>
      <c r="CV49" s="113">
        <f>CT49-CU49</f>
        <v>66.6</v>
      </c>
      <c r="CX49" s="88"/>
      <c r="CY49" s="89" t="s">
        <v>174</v>
      </c>
      <c r="CZ49" s="92">
        <v>74</v>
      </c>
      <c r="DA49" s="102"/>
      <c r="DB49" s="102"/>
      <c r="DC49" s="102">
        <v>1</v>
      </c>
      <c r="DD49" s="98">
        <f>DC49*CZ49</f>
        <v>74</v>
      </c>
      <c r="DE49" s="98">
        <f>DD49*10%</f>
        <v>7.4</v>
      </c>
      <c r="DF49" s="113">
        <f>DD49-DE49</f>
        <v>66.6</v>
      </c>
      <c r="DH49" s="88"/>
      <c r="DI49" s="89" t="s">
        <v>174</v>
      </c>
      <c r="DJ49" s="92">
        <v>74</v>
      </c>
      <c r="DK49" s="102"/>
      <c r="DL49" s="102"/>
      <c r="DM49" s="102">
        <v>1</v>
      </c>
      <c r="DN49" s="98">
        <f>DM49*DJ49</f>
        <v>74</v>
      </c>
      <c r="DO49" s="98">
        <f>DN49*10%</f>
        <v>7.4</v>
      </c>
      <c r="DP49" s="113">
        <f>DN49-DO49</f>
        <v>66.6</v>
      </c>
      <c r="DR49" s="88"/>
      <c r="DS49" s="89" t="s">
        <v>174</v>
      </c>
      <c r="DT49" s="92">
        <v>74</v>
      </c>
      <c r="DU49" s="102"/>
      <c r="DV49" s="102"/>
      <c r="DW49" s="102">
        <v>1</v>
      </c>
      <c r="DX49" s="98">
        <f>DW49*DT49</f>
        <v>74</v>
      </c>
      <c r="DY49" s="98">
        <f>DX49*10%</f>
        <v>7.4</v>
      </c>
      <c r="DZ49" s="113">
        <f>DX49-DY49</f>
        <v>66.6</v>
      </c>
      <c r="EB49" s="88"/>
      <c r="EC49" s="89" t="s">
        <v>174</v>
      </c>
      <c r="ED49" s="92">
        <v>74</v>
      </c>
      <c r="EE49" s="102"/>
      <c r="EF49" s="102"/>
      <c r="EG49" s="102">
        <v>1</v>
      </c>
      <c r="EH49" s="98">
        <f>EG49*ED49</f>
        <v>74</v>
      </c>
      <c r="EI49" s="98">
        <f>EH49*10%</f>
        <v>7.4</v>
      </c>
      <c r="EJ49" s="113">
        <f>EH49-EI49</f>
        <v>66.6</v>
      </c>
      <c r="EL49" s="88"/>
      <c r="EM49" s="89" t="s">
        <v>174</v>
      </c>
      <c r="EN49" s="92">
        <v>74</v>
      </c>
      <c r="EO49" s="102"/>
      <c r="EP49" s="102"/>
      <c r="EQ49" s="102">
        <v>1</v>
      </c>
      <c r="ER49" s="98">
        <f>EQ49*EN49</f>
        <v>74</v>
      </c>
      <c r="ES49" s="98">
        <f>ER49*10%</f>
        <v>7.4</v>
      </c>
      <c r="ET49" s="113">
        <f>ER49-ES49</f>
        <v>66.6</v>
      </c>
      <c r="EV49" s="88"/>
      <c r="EW49" s="89" t="s">
        <v>174</v>
      </c>
      <c r="EX49" s="92">
        <v>74</v>
      </c>
      <c r="EY49" s="102"/>
      <c r="EZ49" s="102"/>
      <c r="FA49" s="102">
        <v>1</v>
      </c>
      <c r="FB49" s="98">
        <f>FA49*EX49</f>
        <v>74</v>
      </c>
      <c r="FC49" s="98">
        <f>FB49*10%</f>
        <v>7.4</v>
      </c>
      <c r="FD49" s="113">
        <f>FB49-FC49</f>
        <v>66.6</v>
      </c>
      <c r="FF49" s="88"/>
      <c r="FG49" s="89" t="s">
        <v>174</v>
      </c>
      <c r="FH49" s="92">
        <v>74</v>
      </c>
      <c r="FI49" s="102"/>
      <c r="FJ49" s="102"/>
      <c r="FK49" s="102">
        <v>1</v>
      </c>
      <c r="FL49" s="98">
        <f>FK49*FH49</f>
        <v>74</v>
      </c>
      <c r="FM49" s="98">
        <f>FL49*10%</f>
        <v>7.4</v>
      </c>
      <c r="FN49" s="113">
        <f>FL49-FM49</f>
        <v>66.6</v>
      </c>
      <c r="FP49" s="88"/>
      <c r="FQ49" s="89" t="s">
        <v>174</v>
      </c>
      <c r="FR49" s="92">
        <v>74</v>
      </c>
      <c r="FS49" s="102">
        <f t="shared" si="2"/>
        <v>0</v>
      </c>
      <c r="FT49" s="102">
        <f t="shared" si="3"/>
        <v>0</v>
      </c>
      <c r="FU49" s="102">
        <f t="shared" si="4"/>
        <v>14</v>
      </c>
      <c r="FV49" s="98">
        <f>FU49*FR49</f>
        <v>1036</v>
      </c>
      <c r="FW49" s="98">
        <f t="shared" si="5"/>
        <v>103.60000000000002</v>
      </c>
      <c r="FX49" s="113">
        <f t="shared" si="6"/>
        <v>932.4000000000002</v>
      </c>
    </row>
    <row r="50" spans="1:256" s="63" customFormat="1" ht="15">
      <c r="A50" s="103"/>
      <c r="B50" s="104">
        <v>4</v>
      </c>
      <c r="C50" s="105" t="s">
        <v>53</v>
      </c>
      <c r="D50" s="106"/>
      <c r="E50" s="107"/>
      <c r="F50" s="107"/>
      <c r="G50" s="107"/>
      <c r="H50" s="108">
        <f>SUM(H51:H52)</f>
        <v>45.48915</v>
      </c>
      <c r="I50" s="108">
        <f>SUM(I51:I52)</f>
        <v>4.548915</v>
      </c>
      <c r="J50" s="108">
        <f>SUM(J51:J52)</f>
        <v>40.940235</v>
      </c>
      <c r="K50" s="103"/>
      <c r="L50" s="104">
        <v>4</v>
      </c>
      <c r="M50" s="105" t="s">
        <v>53</v>
      </c>
      <c r="N50" s="106"/>
      <c r="O50" s="107"/>
      <c r="P50" s="107"/>
      <c r="Q50" s="107"/>
      <c r="R50" s="108">
        <f>SUM(R51:R52)</f>
        <v>53.96615</v>
      </c>
      <c r="S50" s="108">
        <f>SUM(S51:S52)</f>
        <v>5.396615000000001</v>
      </c>
      <c r="T50" s="108">
        <f>SUM(T51:T52)</f>
        <v>48.569535</v>
      </c>
      <c r="U50" s="103"/>
      <c r="V50" s="104">
        <v>4</v>
      </c>
      <c r="W50" s="105" t="s">
        <v>53</v>
      </c>
      <c r="X50" s="106"/>
      <c r="Y50" s="107"/>
      <c r="Z50" s="107"/>
      <c r="AA50" s="107"/>
      <c r="AB50" s="108">
        <f>SUM(AB51:AB52)</f>
        <v>31.06992</v>
      </c>
      <c r="AC50" s="108">
        <f>SUM(AC51:AC52)</f>
        <v>3.106992</v>
      </c>
      <c r="AD50" s="108">
        <f>SUM(AD51:AD52)</f>
        <v>27.962927999999998</v>
      </c>
      <c r="AE50" s="103"/>
      <c r="AF50" s="104">
        <v>4</v>
      </c>
      <c r="AG50" s="105" t="s">
        <v>53</v>
      </c>
      <c r="AH50" s="106"/>
      <c r="AI50" s="107"/>
      <c r="AJ50" s="107"/>
      <c r="AK50" s="107"/>
      <c r="AL50" s="108">
        <f>SUM(AL51:AL52)</f>
        <v>36.28548</v>
      </c>
      <c r="AM50" s="108">
        <f>SUM(AM51:AM52)</f>
        <v>3.6285480000000003</v>
      </c>
      <c r="AN50" s="108">
        <f>SUM(AN51:AN52)</f>
        <v>32.656932</v>
      </c>
      <c r="AO50" s="103"/>
      <c r="AP50" s="104">
        <v>4</v>
      </c>
      <c r="AQ50" s="105" t="s">
        <v>53</v>
      </c>
      <c r="AR50" s="106"/>
      <c r="AS50" s="107"/>
      <c r="AT50" s="107"/>
      <c r="AU50" s="107"/>
      <c r="AV50" s="108">
        <f>SUM(AV51:AV52)</f>
        <v>37.23216</v>
      </c>
      <c r="AW50" s="108">
        <f>SUM(AW51:AW52)</f>
        <v>3.7232160000000003</v>
      </c>
      <c r="AX50" s="108">
        <f>SUM(AX51:AX52)</f>
        <v>33.508944</v>
      </c>
      <c r="AY50" s="103"/>
      <c r="AZ50" s="104">
        <v>4</v>
      </c>
      <c r="BA50" s="105" t="s">
        <v>53</v>
      </c>
      <c r="BB50" s="106"/>
      <c r="BC50" s="107"/>
      <c r="BD50" s="107"/>
      <c r="BE50" s="107"/>
      <c r="BF50" s="108">
        <f>SUM(BF51:BF52)</f>
        <v>47.06058</v>
      </c>
      <c r="BG50" s="108">
        <f>SUM(BG51:BG52)</f>
        <v>4.7060580000000005</v>
      </c>
      <c r="BH50" s="108">
        <f>SUM(BH51:BH52)</f>
        <v>42.354522</v>
      </c>
      <c r="BI50" s="103"/>
      <c r="BJ50" s="104">
        <v>4</v>
      </c>
      <c r="BK50" s="105" t="s">
        <v>53</v>
      </c>
      <c r="BL50" s="106"/>
      <c r="BM50" s="107"/>
      <c r="BN50" s="107"/>
      <c r="BO50" s="107"/>
      <c r="BP50" s="108">
        <f>SUM(BP51:BP52)</f>
        <v>33.9864</v>
      </c>
      <c r="BQ50" s="108">
        <f>SUM(BQ51:BQ52)</f>
        <v>3.3986400000000003</v>
      </c>
      <c r="BR50" s="108">
        <f>SUM(BR51:BR52)</f>
        <v>30.587760000000003</v>
      </c>
      <c r="BS50" s="103"/>
      <c r="BT50" s="104">
        <v>4</v>
      </c>
      <c r="BU50" s="105" t="s">
        <v>53</v>
      </c>
      <c r="BV50" s="106"/>
      <c r="BW50" s="107"/>
      <c r="BX50" s="107"/>
      <c r="BY50" s="107"/>
      <c r="BZ50" s="108">
        <f>SUM(BZ51:BZ52)</f>
        <v>25.72206</v>
      </c>
      <c r="CA50" s="108">
        <f>SUM(CA51:CA52)</f>
        <v>2.572206</v>
      </c>
      <c r="CB50" s="108">
        <f>SUM(CB51:CB52)</f>
        <v>23.149853999999998</v>
      </c>
      <c r="CC50" s="103"/>
      <c r="CD50" s="104">
        <v>4</v>
      </c>
      <c r="CE50" s="105" t="s">
        <v>53</v>
      </c>
      <c r="CF50" s="106"/>
      <c r="CG50" s="107"/>
      <c r="CH50" s="107"/>
      <c r="CI50" s="107"/>
      <c r="CJ50" s="108">
        <f>SUM(CJ51:CJ52)</f>
        <v>36.2649</v>
      </c>
      <c r="CK50" s="108">
        <f>SUM(CK51:CK52)</f>
        <v>3.62649</v>
      </c>
      <c r="CL50" s="108">
        <f>SUM(CL51:CL52)</f>
        <v>32.63841</v>
      </c>
      <c r="CM50" s="103"/>
      <c r="CN50" s="104">
        <v>4</v>
      </c>
      <c r="CO50" s="105" t="s">
        <v>53</v>
      </c>
      <c r="CP50" s="106"/>
      <c r="CQ50" s="107"/>
      <c r="CR50" s="107"/>
      <c r="CS50" s="107"/>
      <c r="CT50" s="108">
        <f>SUM(CT51:CT52)</f>
        <v>35.43582</v>
      </c>
      <c r="CU50" s="108">
        <f>SUM(CU51:CU52)</f>
        <v>3.5435820000000002</v>
      </c>
      <c r="CV50" s="108">
        <f>SUM(CV51:CV52)</f>
        <v>31.892238</v>
      </c>
      <c r="CW50" s="103"/>
      <c r="CX50" s="104">
        <v>4</v>
      </c>
      <c r="CY50" s="105" t="s">
        <v>53</v>
      </c>
      <c r="CZ50" s="106"/>
      <c r="DA50" s="107"/>
      <c r="DB50" s="107"/>
      <c r="DC50" s="107"/>
      <c r="DD50" s="108">
        <f>SUM(DD51:DD52)</f>
        <v>39.36366</v>
      </c>
      <c r="DE50" s="108">
        <f>SUM(DE51:DE52)</f>
        <v>3.9363660000000005</v>
      </c>
      <c r="DF50" s="108">
        <f>SUM(DF51:DF52)</f>
        <v>35.427294</v>
      </c>
      <c r="DG50" s="103"/>
      <c r="DH50" s="104">
        <v>4</v>
      </c>
      <c r="DI50" s="105" t="s">
        <v>53</v>
      </c>
      <c r="DJ50" s="106"/>
      <c r="DK50" s="107"/>
      <c r="DL50" s="107"/>
      <c r="DM50" s="107"/>
      <c r="DN50" s="108">
        <f>SUM(DN51:DN52)</f>
        <v>33.92172</v>
      </c>
      <c r="DO50" s="108">
        <f>SUM(DO51:DO52)</f>
        <v>3.3921720000000004</v>
      </c>
      <c r="DP50" s="108">
        <f>SUM(DP51:DP52)</f>
        <v>30.529548</v>
      </c>
      <c r="DQ50" s="103"/>
      <c r="DR50" s="104">
        <v>4</v>
      </c>
      <c r="DS50" s="105" t="s">
        <v>53</v>
      </c>
      <c r="DT50" s="106"/>
      <c r="DU50" s="107"/>
      <c r="DV50" s="107"/>
      <c r="DW50" s="107"/>
      <c r="DX50" s="108">
        <f>SUM(DX51:DX52)</f>
        <v>32.71632</v>
      </c>
      <c r="DY50" s="108">
        <f>SUM(DY51:DY52)</f>
        <v>3.2716320000000003</v>
      </c>
      <c r="DZ50" s="108">
        <f>SUM(DZ51:DZ52)</f>
        <v>29.444688000000003</v>
      </c>
      <c r="EA50" s="103"/>
      <c r="EB50" s="104">
        <v>4</v>
      </c>
      <c r="EC50" s="105" t="s">
        <v>53</v>
      </c>
      <c r="ED50" s="106"/>
      <c r="EE50" s="107"/>
      <c r="EF50" s="107"/>
      <c r="EG50" s="107"/>
      <c r="EH50" s="108">
        <f>SUM(EH51:EH52)</f>
        <v>26.21598</v>
      </c>
      <c r="EI50" s="108">
        <f>SUM(EI51:EI52)</f>
        <v>2.621598</v>
      </c>
      <c r="EJ50" s="108">
        <f>SUM(EJ51:EJ52)</f>
        <v>23.594382</v>
      </c>
      <c r="EK50" s="103"/>
      <c r="EL50" s="104">
        <v>4</v>
      </c>
      <c r="EM50" s="105" t="s">
        <v>53</v>
      </c>
      <c r="EN50" s="106"/>
      <c r="EO50" s="107"/>
      <c r="EP50" s="107"/>
      <c r="EQ50" s="107"/>
      <c r="ER50" s="108">
        <f>SUM(ER51:ER52)</f>
        <v>26.4159</v>
      </c>
      <c r="ES50" s="108">
        <f>SUM(ES51:ES52)</f>
        <v>2.6415900000000003</v>
      </c>
      <c r="ET50" s="108">
        <f>SUM(ET51:ET52)</f>
        <v>23.77431</v>
      </c>
      <c r="EU50" s="103"/>
      <c r="EV50" s="104">
        <v>4</v>
      </c>
      <c r="EW50" s="105" t="s">
        <v>53</v>
      </c>
      <c r="EX50" s="106"/>
      <c r="EY50" s="107"/>
      <c r="EZ50" s="107"/>
      <c r="FA50" s="107"/>
      <c r="FB50" s="108">
        <f>SUM(FB51:FB52)</f>
        <v>24.58428</v>
      </c>
      <c r="FC50" s="108">
        <f>SUM(FC51:FC52)</f>
        <v>2.458428</v>
      </c>
      <c r="FD50" s="108">
        <f>SUM(FD51:FD52)</f>
        <v>22.125852</v>
      </c>
      <c r="FE50" s="103"/>
      <c r="FF50" s="104">
        <v>4</v>
      </c>
      <c r="FG50" s="105" t="s">
        <v>53</v>
      </c>
      <c r="FH50" s="106"/>
      <c r="FI50" s="107"/>
      <c r="FJ50" s="107"/>
      <c r="FK50" s="107"/>
      <c r="FL50" s="108">
        <f>SUM(FL51:FL52)</f>
        <v>35.91798</v>
      </c>
      <c r="FM50" s="108">
        <f>SUM(FM51:FM52)</f>
        <v>3.5917980000000003</v>
      </c>
      <c r="FN50" s="108">
        <f>SUM(FN51:FN52)</f>
        <v>32.326182</v>
      </c>
      <c r="FO50" s="103"/>
      <c r="FP50" s="104">
        <v>4</v>
      </c>
      <c r="FQ50" s="105" t="s">
        <v>53</v>
      </c>
      <c r="FR50" s="106"/>
      <c r="FS50" s="107">
        <f t="shared" si="2"/>
        <v>0</v>
      </c>
      <c r="FT50" s="107">
        <f t="shared" si="3"/>
        <v>0</v>
      </c>
      <c r="FU50" s="107">
        <f t="shared" si="4"/>
        <v>0</v>
      </c>
      <c r="FV50" s="108">
        <f>SUM(FV51:FV52)</f>
        <v>601.64846</v>
      </c>
      <c r="FW50" s="108">
        <f t="shared" si="5"/>
        <v>60.164846</v>
      </c>
      <c r="FX50" s="108">
        <f t="shared" si="6"/>
        <v>541.4836140000001</v>
      </c>
      <c r="FY50" s="103"/>
      <c r="FZ50" s="103"/>
      <c r="GA50" s="103"/>
      <c r="GB50" s="103"/>
      <c r="GC50" s="103"/>
      <c r="GD50" s="103"/>
      <c r="GE50" s="103"/>
      <c r="GF50" s="103"/>
      <c r="GG50" s="103"/>
      <c r="GH50" s="103"/>
      <c r="GI50" s="103"/>
      <c r="GJ50" s="103"/>
      <c r="GK50" s="103"/>
      <c r="GL50" s="103"/>
      <c r="GM50" s="103"/>
      <c r="GN50" s="103"/>
      <c r="GO50" s="103"/>
      <c r="GP50" s="103"/>
      <c r="GQ50" s="103"/>
      <c r="GR50" s="103"/>
      <c r="GS50" s="103"/>
      <c r="GT50" s="103"/>
      <c r="GU50" s="103"/>
      <c r="GV50" s="103"/>
      <c r="GW50" s="103"/>
      <c r="GX50" s="103"/>
      <c r="GY50" s="103"/>
      <c r="GZ50" s="103"/>
      <c r="HA50" s="103"/>
      <c r="HB50" s="103"/>
      <c r="HC50" s="103"/>
      <c r="HD50" s="103"/>
      <c r="HE50" s="103"/>
      <c r="HF50" s="103"/>
      <c r="HG50" s="103"/>
      <c r="HH50" s="103"/>
      <c r="HI50" s="103"/>
      <c r="HJ50" s="103"/>
      <c r="HK50" s="103"/>
      <c r="HL50" s="103"/>
      <c r="HM50" s="103"/>
      <c r="HN50" s="103"/>
      <c r="HO50" s="103"/>
      <c r="HP50" s="103"/>
      <c r="HQ50" s="103"/>
      <c r="HR50" s="103"/>
      <c r="HS50" s="103"/>
      <c r="HT50" s="103"/>
      <c r="HU50" s="103"/>
      <c r="HV50" s="103"/>
      <c r="HW50" s="103"/>
      <c r="HX50" s="103"/>
      <c r="HY50" s="103"/>
      <c r="HZ50" s="103"/>
      <c r="IA50" s="103"/>
      <c r="IB50" s="103"/>
      <c r="IC50" s="103"/>
      <c r="ID50" s="103"/>
      <c r="IE50" s="103"/>
      <c r="IF50" s="103"/>
      <c r="IG50" s="103"/>
      <c r="IH50" s="103"/>
      <c r="II50" s="103"/>
      <c r="IJ50" s="103"/>
      <c r="IK50" s="103"/>
      <c r="IL50" s="103"/>
      <c r="IM50" s="103"/>
      <c r="IN50" s="103"/>
      <c r="IO50" s="103"/>
      <c r="IP50" s="103"/>
      <c r="IQ50" s="103"/>
      <c r="IR50" s="103"/>
      <c r="IS50" s="103"/>
      <c r="IT50" s="103"/>
      <c r="IU50" s="103"/>
      <c r="IV50" s="103"/>
    </row>
    <row r="51" spans="2:180" ht="15">
      <c r="B51" s="74"/>
      <c r="C51" s="97" t="s">
        <v>160</v>
      </c>
      <c r="D51" s="98" t="s">
        <v>175</v>
      </c>
      <c r="E51" s="102"/>
      <c r="F51" s="102"/>
      <c r="G51" s="102">
        <f>G39</f>
        <v>18567</v>
      </c>
      <c r="H51" s="98">
        <f>G51*2450/1000000</f>
        <v>45.48915</v>
      </c>
      <c r="I51" s="98">
        <f>H51*10%</f>
        <v>4.548915</v>
      </c>
      <c r="J51" s="113">
        <f aca="true" t="shared" si="57" ref="J51:J56">H51-I51</f>
        <v>40.940235</v>
      </c>
      <c r="L51" s="74"/>
      <c r="M51" s="97" t="s">
        <v>160</v>
      </c>
      <c r="N51" s="98" t="s">
        <v>175</v>
      </c>
      <c r="O51" s="102"/>
      <c r="P51" s="102"/>
      <c r="Q51" s="102">
        <f>Q39</f>
        <v>22027</v>
      </c>
      <c r="R51" s="98">
        <f>Q51*2450/1000000</f>
        <v>53.96615</v>
      </c>
      <c r="S51" s="98">
        <f>R51*10%</f>
        <v>5.396615000000001</v>
      </c>
      <c r="T51" s="113">
        <f>R51-S51</f>
        <v>48.569535</v>
      </c>
      <c r="V51" s="74"/>
      <c r="W51" s="97" t="s">
        <v>160</v>
      </c>
      <c r="X51" s="98" t="s">
        <v>175</v>
      </c>
      <c r="Y51" s="102"/>
      <c r="Z51" s="102"/>
      <c r="AA51" s="102">
        <f>AA39</f>
        <v>0</v>
      </c>
      <c r="AB51" s="98">
        <f>AA51*2450/1000000</f>
        <v>0</v>
      </c>
      <c r="AC51" s="98">
        <f>AB51*10%</f>
        <v>0</v>
      </c>
      <c r="AD51" s="113">
        <f>AB51-AC51</f>
        <v>0</v>
      </c>
      <c r="AF51" s="74"/>
      <c r="AG51" s="97" t="s">
        <v>160</v>
      </c>
      <c r="AH51" s="98" t="s">
        <v>175</v>
      </c>
      <c r="AI51" s="102"/>
      <c r="AJ51" s="102"/>
      <c r="AK51" s="102">
        <f>AK39</f>
        <v>0</v>
      </c>
      <c r="AL51" s="98">
        <f>AK51*2450/1000000</f>
        <v>0</v>
      </c>
      <c r="AM51" s="98">
        <f>AL51*10%</f>
        <v>0</v>
      </c>
      <c r="AN51" s="113">
        <f>AL51-AM51</f>
        <v>0</v>
      </c>
      <c r="AP51" s="74"/>
      <c r="AQ51" s="97" t="s">
        <v>160</v>
      </c>
      <c r="AR51" s="98" t="s">
        <v>175</v>
      </c>
      <c r="AS51" s="102"/>
      <c r="AT51" s="102"/>
      <c r="AU51" s="102">
        <f>AU39</f>
        <v>0</v>
      </c>
      <c r="AV51" s="98">
        <f>AU51*2450/1000000</f>
        <v>0</v>
      </c>
      <c r="AW51" s="98">
        <f>AV51*10%</f>
        <v>0</v>
      </c>
      <c r="AX51" s="113">
        <f>AV51-AW51</f>
        <v>0</v>
      </c>
      <c r="AZ51" s="74"/>
      <c r="BA51" s="97" t="s">
        <v>160</v>
      </c>
      <c r="BB51" s="98" t="s">
        <v>175</v>
      </c>
      <c r="BC51" s="102"/>
      <c r="BD51" s="102"/>
      <c r="BE51" s="102">
        <f>BE39</f>
        <v>0</v>
      </c>
      <c r="BF51" s="98">
        <f>BE51*2450/1000000</f>
        <v>0</v>
      </c>
      <c r="BG51" s="98">
        <f>BF51*10%</f>
        <v>0</v>
      </c>
      <c r="BH51" s="113">
        <f>BF51-BG51</f>
        <v>0</v>
      </c>
      <c r="BJ51" s="74"/>
      <c r="BK51" s="97" t="s">
        <v>160</v>
      </c>
      <c r="BL51" s="98" t="s">
        <v>175</v>
      </c>
      <c r="BM51" s="102"/>
      <c r="BN51" s="102"/>
      <c r="BO51" s="102">
        <f>BO39</f>
        <v>0</v>
      </c>
      <c r="BP51" s="98">
        <f>BO51*2450/1000000</f>
        <v>0</v>
      </c>
      <c r="BQ51" s="98">
        <f>BP51*10%</f>
        <v>0</v>
      </c>
      <c r="BR51" s="113">
        <f>BP51-BQ51</f>
        <v>0</v>
      </c>
      <c r="BT51" s="74"/>
      <c r="BU51" s="97" t="s">
        <v>160</v>
      </c>
      <c r="BV51" s="98" t="s">
        <v>175</v>
      </c>
      <c r="BW51" s="102"/>
      <c r="BX51" s="102"/>
      <c r="BY51" s="102">
        <f>BY39</f>
        <v>0</v>
      </c>
      <c r="BZ51" s="98">
        <f>BY51*2450/1000000</f>
        <v>0</v>
      </c>
      <c r="CA51" s="98">
        <f>BZ51*10%</f>
        <v>0</v>
      </c>
      <c r="CB51" s="113">
        <f>BZ51-CA51</f>
        <v>0</v>
      </c>
      <c r="CD51" s="74"/>
      <c r="CE51" s="97" t="s">
        <v>160</v>
      </c>
      <c r="CF51" s="98" t="s">
        <v>175</v>
      </c>
      <c r="CG51" s="102"/>
      <c r="CH51" s="102"/>
      <c r="CI51" s="102">
        <f>CI39</f>
        <v>0</v>
      </c>
      <c r="CJ51" s="98">
        <f>CI51*2450/1000000</f>
        <v>0</v>
      </c>
      <c r="CK51" s="98">
        <f>CJ51*10%</f>
        <v>0</v>
      </c>
      <c r="CL51" s="113">
        <f>CJ51-CK51</f>
        <v>0</v>
      </c>
      <c r="CN51" s="74"/>
      <c r="CO51" s="97" t="s">
        <v>160</v>
      </c>
      <c r="CP51" s="98" t="s">
        <v>175</v>
      </c>
      <c r="CQ51" s="102"/>
      <c r="CR51" s="102"/>
      <c r="CS51" s="102">
        <f>CS39</f>
        <v>0</v>
      </c>
      <c r="CT51" s="98">
        <f>CS51*2450/1000000</f>
        <v>0</v>
      </c>
      <c r="CU51" s="98">
        <f>CT51*10%</f>
        <v>0</v>
      </c>
      <c r="CV51" s="113">
        <f>CT51-CU51</f>
        <v>0</v>
      </c>
      <c r="CX51" s="74"/>
      <c r="CY51" s="97" t="s">
        <v>160</v>
      </c>
      <c r="CZ51" s="98" t="s">
        <v>175</v>
      </c>
      <c r="DA51" s="102"/>
      <c r="DB51" s="102"/>
      <c r="DC51" s="102">
        <f>DC39</f>
        <v>0</v>
      </c>
      <c r="DD51" s="98">
        <f>DC51*2450/1000000</f>
        <v>0</v>
      </c>
      <c r="DE51" s="98">
        <f>DD51*10%</f>
        <v>0</v>
      </c>
      <c r="DF51" s="113">
        <f>DD51-DE51</f>
        <v>0</v>
      </c>
      <c r="DH51" s="74"/>
      <c r="DI51" s="97" t="s">
        <v>160</v>
      </c>
      <c r="DJ51" s="98" t="s">
        <v>175</v>
      </c>
      <c r="DK51" s="102"/>
      <c r="DL51" s="102"/>
      <c r="DM51" s="102">
        <f>DM39</f>
        <v>0</v>
      </c>
      <c r="DN51" s="98">
        <f>DM51*2450/1000000</f>
        <v>0</v>
      </c>
      <c r="DO51" s="98">
        <f>DN51*10%</f>
        <v>0</v>
      </c>
      <c r="DP51" s="113">
        <f>DN51-DO51</f>
        <v>0</v>
      </c>
      <c r="DR51" s="74"/>
      <c r="DS51" s="97" t="s">
        <v>160</v>
      </c>
      <c r="DT51" s="98" t="s">
        <v>175</v>
      </c>
      <c r="DU51" s="102"/>
      <c r="DV51" s="102"/>
      <c r="DW51" s="102">
        <f>DW39</f>
        <v>0</v>
      </c>
      <c r="DX51" s="98">
        <f>DW51*2450/1000000</f>
        <v>0</v>
      </c>
      <c r="DY51" s="98">
        <f>DX51*10%</f>
        <v>0</v>
      </c>
      <c r="DZ51" s="113">
        <f>DX51-DY51</f>
        <v>0</v>
      </c>
      <c r="EB51" s="74"/>
      <c r="EC51" s="97" t="s">
        <v>160</v>
      </c>
      <c r="ED51" s="98" t="s">
        <v>175</v>
      </c>
      <c r="EE51" s="102"/>
      <c r="EF51" s="102"/>
      <c r="EG51" s="102">
        <f>EG39</f>
        <v>0</v>
      </c>
      <c r="EH51" s="98">
        <f>EG51*2450/1000000</f>
        <v>0</v>
      </c>
      <c r="EI51" s="98">
        <f>EH51*10%</f>
        <v>0</v>
      </c>
      <c r="EJ51" s="113">
        <f>EH51-EI51</f>
        <v>0</v>
      </c>
      <c r="EL51" s="74"/>
      <c r="EM51" s="97" t="s">
        <v>160</v>
      </c>
      <c r="EN51" s="98" t="s">
        <v>175</v>
      </c>
      <c r="EO51" s="102"/>
      <c r="EP51" s="102"/>
      <c r="EQ51" s="102">
        <f>EQ39</f>
        <v>0</v>
      </c>
      <c r="ER51" s="98">
        <f>EQ51*2450/1000000</f>
        <v>0</v>
      </c>
      <c r="ES51" s="98">
        <f>ER51*10%</f>
        <v>0</v>
      </c>
      <c r="ET51" s="113">
        <f>ER51-ES51</f>
        <v>0</v>
      </c>
      <c r="EV51" s="74"/>
      <c r="EW51" s="97" t="s">
        <v>160</v>
      </c>
      <c r="EX51" s="98" t="s">
        <v>175</v>
      </c>
      <c r="EY51" s="102"/>
      <c r="EZ51" s="102"/>
      <c r="FA51" s="102">
        <f>FA39</f>
        <v>0</v>
      </c>
      <c r="FB51" s="98">
        <f>FA51*2450/1000000</f>
        <v>0</v>
      </c>
      <c r="FC51" s="98">
        <f>FB51*10%</f>
        <v>0</v>
      </c>
      <c r="FD51" s="113">
        <f>FB51-FC51</f>
        <v>0</v>
      </c>
      <c r="FF51" s="74"/>
      <c r="FG51" s="97" t="s">
        <v>160</v>
      </c>
      <c r="FH51" s="98" t="s">
        <v>175</v>
      </c>
      <c r="FI51" s="102"/>
      <c r="FJ51" s="102"/>
      <c r="FK51" s="102">
        <f>FK39</f>
        <v>0</v>
      </c>
      <c r="FL51" s="98">
        <f>FK51*2450/1000000</f>
        <v>0</v>
      </c>
      <c r="FM51" s="98">
        <f>FL51*10%</f>
        <v>0</v>
      </c>
      <c r="FN51" s="113">
        <f>FL51-FM51</f>
        <v>0</v>
      </c>
      <c r="FP51" s="74"/>
      <c r="FQ51" s="97" t="s">
        <v>160</v>
      </c>
      <c r="FR51" s="98" t="s">
        <v>175</v>
      </c>
      <c r="FS51" s="102">
        <f t="shared" si="2"/>
        <v>0</v>
      </c>
      <c r="FT51" s="102">
        <f t="shared" si="3"/>
        <v>0</v>
      </c>
      <c r="FU51" s="102">
        <f t="shared" si="4"/>
        <v>40594</v>
      </c>
      <c r="FV51" s="98">
        <f>FU51*2450/1000000</f>
        <v>99.4553</v>
      </c>
      <c r="FW51" s="98">
        <f t="shared" si="5"/>
        <v>9.945530000000002</v>
      </c>
      <c r="FX51" s="113">
        <f t="shared" si="6"/>
        <v>89.50977</v>
      </c>
    </row>
    <row r="52" spans="2:180" ht="15">
      <c r="B52" s="74"/>
      <c r="C52" s="97" t="s">
        <v>162</v>
      </c>
      <c r="D52" s="98" t="s">
        <v>176</v>
      </c>
      <c r="E52" s="102"/>
      <c r="F52" s="102"/>
      <c r="G52" s="102">
        <f>G40</f>
        <v>0</v>
      </c>
      <c r="H52" s="98">
        <f>G52*2940/1000000</f>
        <v>0</v>
      </c>
      <c r="I52" s="98">
        <f>H52*10%</f>
        <v>0</v>
      </c>
      <c r="J52" s="113">
        <f t="shared" si="57"/>
        <v>0</v>
      </c>
      <c r="L52" s="74"/>
      <c r="M52" s="97" t="s">
        <v>162</v>
      </c>
      <c r="N52" s="98" t="s">
        <v>176</v>
      </c>
      <c r="O52" s="102"/>
      <c r="P52" s="102"/>
      <c r="Q52" s="102">
        <f>Q40</f>
        <v>0</v>
      </c>
      <c r="R52" s="98">
        <f>Q52*2940/1000000</f>
        <v>0</v>
      </c>
      <c r="S52" s="98">
        <f>R52*10%</f>
        <v>0</v>
      </c>
      <c r="T52" s="113">
        <f>R52-S52</f>
        <v>0</v>
      </c>
      <c r="V52" s="74"/>
      <c r="W52" s="97" t="s">
        <v>162</v>
      </c>
      <c r="X52" s="98" t="s">
        <v>176</v>
      </c>
      <c r="Y52" s="102"/>
      <c r="Z52" s="102"/>
      <c r="AA52" s="102">
        <f>AA40</f>
        <v>10568</v>
      </c>
      <c r="AB52" s="98">
        <f>AA52*2940/1000000</f>
        <v>31.06992</v>
      </c>
      <c r="AC52" s="98">
        <f>AB52*10%</f>
        <v>3.106992</v>
      </c>
      <c r="AD52" s="113">
        <f>AB52-AC52</f>
        <v>27.962927999999998</v>
      </c>
      <c r="AF52" s="74"/>
      <c r="AG52" s="97" t="s">
        <v>162</v>
      </c>
      <c r="AH52" s="98" t="s">
        <v>176</v>
      </c>
      <c r="AI52" s="102"/>
      <c r="AJ52" s="102"/>
      <c r="AK52" s="102">
        <f>AK40</f>
        <v>12342</v>
      </c>
      <c r="AL52" s="98">
        <f>AK52*2940/1000000</f>
        <v>36.28548</v>
      </c>
      <c r="AM52" s="98">
        <f>AL52*10%</f>
        <v>3.6285480000000003</v>
      </c>
      <c r="AN52" s="113">
        <f>AL52-AM52</f>
        <v>32.656932</v>
      </c>
      <c r="AP52" s="74"/>
      <c r="AQ52" s="97" t="s">
        <v>162</v>
      </c>
      <c r="AR52" s="98" t="s">
        <v>176</v>
      </c>
      <c r="AS52" s="102"/>
      <c r="AT52" s="102"/>
      <c r="AU52" s="102">
        <f>AU40</f>
        <v>12664</v>
      </c>
      <c r="AV52" s="98">
        <f>AU52*2940/1000000</f>
        <v>37.23216</v>
      </c>
      <c r="AW52" s="98">
        <f>AV52*10%</f>
        <v>3.7232160000000003</v>
      </c>
      <c r="AX52" s="113">
        <f>AV52-AW52</f>
        <v>33.508944</v>
      </c>
      <c r="AZ52" s="74"/>
      <c r="BA52" s="97" t="s">
        <v>162</v>
      </c>
      <c r="BB52" s="98" t="s">
        <v>176</v>
      </c>
      <c r="BC52" s="102"/>
      <c r="BD52" s="102"/>
      <c r="BE52" s="102">
        <f>BE40</f>
        <v>16007</v>
      </c>
      <c r="BF52" s="98">
        <f>BE52*2940/1000000</f>
        <v>47.06058</v>
      </c>
      <c r="BG52" s="98">
        <f>BF52*10%</f>
        <v>4.7060580000000005</v>
      </c>
      <c r="BH52" s="113">
        <f>BF52-BG52</f>
        <v>42.354522</v>
      </c>
      <c r="BJ52" s="74"/>
      <c r="BK52" s="97" t="s">
        <v>162</v>
      </c>
      <c r="BL52" s="98" t="s">
        <v>176</v>
      </c>
      <c r="BM52" s="102"/>
      <c r="BN52" s="102"/>
      <c r="BO52" s="102">
        <f>BO40</f>
        <v>11560</v>
      </c>
      <c r="BP52" s="98">
        <f>BO52*2940/1000000</f>
        <v>33.9864</v>
      </c>
      <c r="BQ52" s="98">
        <f>BP52*10%</f>
        <v>3.3986400000000003</v>
      </c>
      <c r="BR52" s="113">
        <f>BP52-BQ52</f>
        <v>30.587760000000003</v>
      </c>
      <c r="BT52" s="74"/>
      <c r="BU52" s="97" t="s">
        <v>162</v>
      </c>
      <c r="BV52" s="98" t="s">
        <v>176</v>
      </c>
      <c r="BW52" s="102"/>
      <c r="BX52" s="102"/>
      <c r="BY52" s="102">
        <f>BY40</f>
        <v>8749</v>
      </c>
      <c r="BZ52" s="98">
        <f>BY52*2940/1000000</f>
        <v>25.72206</v>
      </c>
      <c r="CA52" s="98">
        <f>BZ52*10%</f>
        <v>2.572206</v>
      </c>
      <c r="CB52" s="113">
        <f>BZ52-CA52</f>
        <v>23.149853999999998</v>
      </c>
      <c r="CD52" s="74"/>
      <c r="CE52" s="97" t="s">
        <v>162</v>
      </c>
      <c r="CF52" s="98" t="s">
        <v>176</v>
      </c>
      <c r="CG52" s="102"/>
      <c r="CH52" s="102"/>
      <c r="CI52" s="102">
        <f>CI40</f>
        <v>12335</v>
      </c>
      <c r="CJ52" s="98">
        <f>CI52*2940/1000000</f>
        <v>36.2649</v>
      </c>
      <c r="CK52" s="98">
        <f>CJ52*10%</f>
        <v>3.62649</v>
      </c>
      <c r="CL52" s="113">
        <f>CJ52-CK52</f>
        <v>32.63841</v>
      </c>
      <c r="CN52" s="74"/>
      <c r="CO52" s="97" t="s">
        <v>162</v>
      </c>
      <c r="CP52" s="98" t="s">
        <v>176</v>
      </c>
      <c r="CQ52" s="102"/>
      <c r="CR52" s="102"/>
      <c r="CS52" s="102">
        <f>CS40</f>
        <v>12053</v>
      </c>
      <c r="CT52" s="98">
        <f>CS52*2940/1000000</f>
        <v>35.43582</v>
      </c>
      <c r="CU52" s="98">
        <f>CT52*10%</f>
        <v>3.5435820000000002</v>
      </c>
      <c r="CV52" s="113">
        <f>CT52-CU52</f>
        <v>31.892238</v>
      </c>
      <c r="CX52" s="74"/>
      <c r="CY52" s="97" t="s">
        <v>162</v>
      </c>
      <c r="CZ52" s="98" t="s">
        <v>176</v>
      </c>
      <c r="DA52" s="102"/>
      <c r="DB52" s="102"/>
      <c r="DC52" s="102">
        <f>DC40</f>
        <v>13389</v>
      </c>
      <c r="DD52" s="98">
        <f>DC52*2940/1000000</f>
        <v>39.36366</v>
      </c>
      <c r="DE52" s="98">
        <f>DD52*10%</f>
        <v>3.9363660000000005</v>
      </c>
      <c r="DF52" s="113">
        <f>DD52-DE52</f>
        <v>35.427294</v>
      </c>
      <c r="DH52" s="74"/>
      <c r="DI52" s="97" t="s">
        <v>162</v>
      </c>
      <c r="DJ52" s="98" t="s">
        <v>176</v>
      </c>
      <c r="DK52" s="102"/>
      <c r="DL52" s="102"/>
      <c r="DM52" s="102">
        <f>DM40</f>
        <v>11538</v>
      </c>
      <c r="DN52" s="98">
        <f>DM52*2940/1000000</f>
        <v>33.92172</v>
      </c>
      <c r="DO52" s="98">
        <f>DN52*10%</f>
        <v>3.3921720000000004</v>
      </c>
      <c r="DP52" s="113">
        <f>DN52-DO52</f>
        <v>30.529548</v>
      </c>
      <c r="DR52" s="74"/>
      <c r="DS52" s="97" t="s">
        <v>162</v>
      </c>
      <c r="DT52" s="98" t="s">
        <v>176</v>
      </c>
      <c r="DU52" s="102"/>
      <c r="DV52" s="102"/>
      <c r="DW52" s="102">
        <f>DW40</f>
        <v>11128</v>
      </c>
      <c r="DX52" s="98">
        <f>DW52*2940/1000000</f>
        <v>32.71632</v>
      </c>
      <c r="DY52" s="98">
        <f>DX52*10%</f>
        <v>3.2716320000000003</v>
      </c>
      <c r="DZ52" s="113">
        <f>DX52-DY52</f>
        <v>29.444688000000003</v>
      </c>
      <c r="EB52" s="74"/>
      <c r="EC52" s="97" t="s">
        <v>162</v>
      </c>
      <c r="ED52" s="98" t="s">
        <v>176</v>
      </c>
      <c r="EE52" s="102"/>
      <c r="EF52" s="102"/>
      <c r="EG52" s="102">
        <f>EG40</f>
        <v>8917</v>
      </c>
      <c r="EH52" s="98">
        <f>EG52*2940/1000000</f>
        <v>26.21598</v>
      </c>
      <c r="EI52" s="98">
        <f>EH52*10%</f>
        <v>2.621598</v>
      </c>
      <c r="EJ52" s="113">
        <f>EH52-EI52</f>
        <v>23.594382</v>
      </c>
      <c r="EL52" s="74"/>
      <c r="EM52" s="97" t="s">
        <v>162</v>
      </c>
      <c r="EN52" s="98" t="s">
        <v>176</v>
      </c>
      <c r="EO52" s="102"/>
      <c r="EP52" s="102"/>
      <c r="EQ52" s="102">
        <f>EQ40</f>
        <v>8985</v>
      </c>
      <c r="ER52" s="98">
        <f>EQ52*2940/1000000</f>
        <v>26.4159</v>
      </c>
      <c r="ES52" s="98">
        <f>ER52*10%</f>
        <v>2.6415900000000003</v>
      </c>
      <c r="ET52" s="113">
        <f>ER52-ES52</f>
        <v>23.77431</v>
      </c>
      <c r="EV52" s="74"/>
      <c r="EW52" s="97" t="s">
        <v>162</v>
      </c>
      <c r="EX52" s="98" t="s">
        <v>176</v>
      </c>
      <c r="EY52" s="102"/>
      <c r="EZ52" s="102"/>
      <c r="FA52" s="102">
        <f>FA40</f>
        <v>8362</v>
      </c>
      <c r="FB52" s="98">
        <f>FA52*2940/1000000</f>
        <v>24.58428</v>
      </c>
      <c r="FC52" s="98">
        <f>FB52*10%</f>
        <v>2.458428</v>
      </c>
      <c r="FD52" s="113">
        <f>FB52-FC52</f>
        <v>22.125852</v>
      </c>
      <c r="FF52" s="74"/>
      <c r="FG52" s="97" t="s">
        <v>162</v>
      </c>
      <c r="FH52" s="98" t="s">
        <v>176</v>
      </c>
      <c r="FI52" s="102"/>
      <c r="FJ52" s="102"/>
      <c r="FK52" s="102">
        <f>FK40</f>
        <v>12217</v>
      </c>
      <c r="FL52" s="98">
        <f>FK52*2940/1000000</f>
        <v>35.91798</v>
      </c>
      <c r="FM52" s="98">
        <f>FL52*10%</f>
        <v>3.5917980000000003</v>
      </c>
      <c r="FN52" s="113">
        <f>FL52-FM52</f>
        <v>32.326182</v>
      </c>
      <c r="FP52" s="74"/>
      <c r="FQ52" s="97" t="s">
        <v>162</v>
      </c>
      <c r="FR52" s="98" t="s">
        <v>176</v>
      </c>
      <c r="FS52" s="102">
        <f t="shared" si="2"/>
        <v>0</v>
      </c>
      <c r="FT52" s="102">
        <f t="shared" si="3"/>
        <v>0</v>
      </c>
      <c r="FU52" s="102">
        <f t="shared" si="4"/>
        <v>170814</v>
      </c>
      <c r="FV52" s="98">
        <f>FU52*2940/1000000</f>
        <v>502.19316</v>
      </c>
      <c r="FW52" s="98">
        <f t="shared" si="5"/>
        <v>50.219316000000006</v>
      </c>
      <c r="FX52" s="113">
        <f t="shared" si="6"/>
        <v>451.973844</v>
      </c>
    </row>
    <row r="53" spans="1:256" s="62" customFormat="1" ht="15">
      <c r="A53" s="83"/>
      <c r="B53" s="99">
        <v>5</v>
      </c>
      <c r="C53" s="94" t="s">
        <v>54</v>
      </c>
      <c r="D53" s="101"/>
      <c r="E53" s="109"/>
      <c r="F53" s="109"/>
      <c r="G53" s="109"/>
      <c r="H53" s="95">
        <f>H54+H57</f>
        <v>400.58820000000003</v>
      </c>
      <c r="I53" s="95">
        <f>I54+I57</f>
        <v>8.54082</v>
      </c>
      <c r="J53" s="95">
        <f>J54+J57</f>
        <v>392.04738</v>
      </c>
      <c r="K53" s="83"/>
      <c r="L53" s="99">
        <v>5</v>
      </c>
      <c r="M53" s="94" t="s">
        <v>54</v>
      </c>
      <c r="N53" s="101"/>
      <c r="O53" s="109"/>
      <c r="P53" s="109"/>
      <c r="Q53" s="109"/>
      <c r="R53" s="95">
        <f>R54+R57</f>
        <v>603.5602</v>
      </c>
      <c r="S53" s="95">
        <f>S54+S57</f>
        <v>10.132420000000002</v>
      </c>
      <c r="T53" s="95">
        <f>T54+T57</f>
        <v>593.4277800000001</v>
      </c>
      <c r="U53" s="83"/>
      <c r="V53" s="99">
        <v>5</v>
      </c>
      <c r="W53" s="94" t="s">
        <v>54</v>
      </c>
      <c r="X53" s="101"/>
      <c r="Y53" s="109"/>
      <c r="Z53" s="109"/>
      <c r="AA53" s="109"/>
      <c r="AB53" s="95">
        <f>AB54+AB57</f>
        <v>308.144</v>
      </c>
      <c r="AC53" s="95">
        <f>AC54+AC57</f>
        <v>5.8124</v>
      </c>
      <c r="AD53" s="95">
        <f>AD54+AD57</f>
        <v>302.3316</v>
      </c>
      <c r="AE53" s="83"/>
      <c r="AF53" s="99">
        <v>5</v>
      </c>
      <c r="AG53" s="94" t="s">
        <v>54</v>
      </c>
      <c r="AH53" s="101"/>
      <c r="AI53" s="109"/>
      <c r="AJ53" s="109"/>
      <c r="AK53" s="109"/>
      <c r="AL53" s="95">
        <f>AL54+AL57</f>
        <v>385.25700000000006</v>
      </c>
      <c r="AM53" s="95">
        <f>AM54+AM57</f>
        <v>6.7881</v>
      </c>
      <c r="AN53" s="95">
        <f>AN54+AN57</f>
        <v>378.4689</v>
      </c>
      <c r="AO53" s="83"/>
      <c r="AP53" s="99">
        <v>5</v>
      </c>
      <c r="AQ53" s="94" t="s">
        <v>54</v>
      </c>
      <c r="AR53" s="101"/>
      <c r="AS53" s="109"/>
      <c r="AT53" s="109"/>
      <c r="AU53" s="109"/>
      <c r="AV53" s="95">
        <f>AV54+AV57</f>
        <v>350.05600000000004</v>
      </c>
      <c r="AW53" s="95">
        <f>AW54+AW57</f>
        <v>6.9652</v>
      </c>
      <c r="AX53" s="95">
        <f>AX54+AX57</f>
        <v>343.09080000000006</v>
      </c>
      <c r="AY53" s="83"/>
      <c r="AZ53" s="99">
        <v>5</v>
      </c>
      <c r="BA53" s="94" t="s">
        <v>54</v>
      </c>
      <c r="BB53" s="101"/>
      <c r="BC53" s="109"/>
      <c r="BD53" s="109"/>
      <c r="BE53" s="109"/>
      <c r="BF53" s="95">
        <f>BF54+BF57</f>
        <v>662.0225</v>
      </c>
      <c r="BG53" s="95">
        <f>BG54+BG57</f>
        <v>8.80385</v>
      </c>
      <c r="BH53" s="95">
        <f>BH54+BH57</f>
        <v>653.21865</v>
      </c>
      <c r="BI53" s="83"/>
      <c r="BJ53" s="99">
        <v>5</v>
      </c>
      <c r="BK53" s="94" t="s">
        <v>54</v>
      </c>
      <c r="BL53" s="101"/>
      <c r="BM53" s="109"/>
      <c r="BN53" s="109"/>
      <c r="BO53" s="109"/>
      <c r="BP53" s="95">
        <f>BP54+BP57</f>
        <v>346.18</v>
      </c>
      <c r="BQ53" s="95">
        <f>BQ54+BQ57</f>
        <v>6.3580000000000005</v>
      </c>
      <c r="BR53" s="95">
        <f>BR54+BR57</f>
        <v>339.822</v>
      </c>
      <c r="BS53" s="83"/>
      <c r="BT53" s="99">
        <v>5</v>
      </c>
      <c r="BU53" s="94" t="s">
        <v>54</v>
      </c>
      <c r="BV53" s="101"/>
      <c r="BW53" s="109"/>
      <c r="BX53" s="109"/>
      <c r="BY53" s="109"/>
      <c r="BZ53" s="95">
        <f>BZ54+BZ57</f>
        <v>226.3915</v>
      </c>
      <c r="CA53" s="95">
        <f>CA54+CA57</f>
        <v>4.81195</v>
      </c>
      <c r="CB53" s="95">
        <f>CB54+CB57</f>
        <v>221.57955</v>
      </c>
      <c r="CC53" s="83"/>
      <c r="CD53" s="99">
        <v>5</v>
      </c>
      <c r="CE53" s="94" t="s">
        <v>54</v>
      </c>
      <c r="CF53" s="101"/>
      <c r="CG53" s="109"/>
      <c r="CH53" s="109"/>
      <c r="CI53" s="109"/>
      <c r="CJ53" s="95">
        <f>CJ54+CJ57</f>
        <v>496.1345</v>
      </c>
      <c r="CK53" s="95">
        <f>CK54+CK57</f>
        <v>6.78425</v>
      </c>
      <c r="CL53" s="95">
        <f>CL54+CL57</f>
        <v>489.35025</v>
      </c>
      <c r="CM53" s="83"/>
      <c r="CN53" s="99">
        <v>5</v>
      </c>
      <c r="CO53" s="94" t="s">
        <v>54</v>
      </c>
      <c r="CP53" s="101"/>
      <c r="CQ53" s="109"/>
      <c r="CR53" s="109"/>
      <c r="CS53" s="109"/>
      <c r="CT53" s="95">
        <f>CT54+CT57</f>
        <v>346.69550000000004</v>
      </c>
      <c r="CU53" s="95">
        <f>CU54+CU57</f>
        <v>6.62915</v>
      </c>
      <c r="CV53" s="95">
        <f>CV54+CV57</f>
        <v>340.06635000000006</v>
      </c>
      <c r="CW53" s="83"/>
      <c r="CX53" s="99">
        <v>5</v>
      </c>
      <c r="CY53" s="94" t="s">
        <v>54</v>
      </c>
      <c r="CZ53" s="101"/>
      <c r="DA53" s="109"/>
      <c r="DB53" s="109"/>
      <c r="DC53" s="109"/>
      <c r="DD53" s="95">
        <f>DD54+DD57</f>
        <v>288.8835</v>
      </c>
      <c r="DE53" s="95">
        <f>DE54+DE57</f>
        <v>7.36395</v>
      </c>
      <c r="DF53" s="95">
        <f>DF54+DF57</f>
        <v>281.51955</v>
      </c>
      <c r="DG53" s="83"/>
      <c r="DH53" s="99">
        <v>5</v>
      </c>
      <c r="DI53" s="94" t="s">
        <v>54</v>
      </c>
      <c r="DJ53" s="101"/>
      <c r="DK53" s="109"/>
      <c r="DL53" s="109"/>
      <c r="DM53" s="109"/>
      <c r="DN53" s="95">
        <f>DN54+DN57</f>
        <v>348.255</v>
      </c>
      <c r="DO53" s="95">
        <f>DO54+DO57</f>
        <v>6.3459</v>
      </c>
      <c r="DP53" s="95">
        <f>DP54+DP57</f>
        <v>341.90909999999997</v>
      </c>
      <c r="DQ53" s="83"/>
      <c r="DR53" s="99">
        <v>5</v>
      </c>
      <c r="DS53" s="94" t="s">
        <v>54</v>
      </c>
      <c r="DT53" s="101"/>
      <c r="DU53" s="109"/>
      <c r="DV53" s="109"/>
      <c r="DW53" s="109"/>
      <c r="DX53" s="95">
        <f>DX54+DX57</f>
        <v>278.644</v>
      </c>
      <c r="DY53" s="95">
        <f>DY54+DY57</f>
        <v>6.1204</v>
      </c>
      <c r="DZ53" s="95">
        <f>DZ54+DZ57</f>
        <v>272.5236</v>
      </c>
      <c r="EA53" s="83"/>
      <c r="EB53" s="99">
        <v>5</v>
      </c>
      <c r="EC53" s="94" t="s">
        <v>54</v>
      </c>
      <c r="ED53" s="101"/>
      <c r="EE53" s="109"/>
      <c r="EF53" s="109"/>
      <c r="EG53" s="109"/>
      <c r="EH53" s="95">
        <f>EH54+EH57</f>
        <v>405.58750000000003</v>
      </c>
      <c r="EI53" s="95">
        <f>EI54+EI57</f>
        <v>4.904350000000001</v>
      </c>
      <c r="EJ53" s="95">
        <f>EJ54+EJ57</f>
        <v>400.68315000000007</v>
      </c>
      <c r="EK53" s="83"/>
      <c r="EL53" s="99">
        <v>5</v>
      </c>
      <c r="EM53" s="94" t="s">
        <v>54</v>
      </c>
      <c r="EN53" s="101"/>
      <c r="EO53" s="109"/>
      <c r="EP53" s="109"/>
      <c r="EQ53" s="109"/>
      <c r="ER53" s="95">
        <f>ER54+ER57</f>
        <v>401.56950000000006</v>
      </c>
      <c r="ES53" s="95">
        <f>ES54+ES57</f>
        <v>4.94175</v>
      </c>
      <c r="ET53" s="95">
        <f>ET54+ET57</f>
        <v>396.62775000000005</v>
      </c>
      <c r="EU53" s="83"/>
      <c r="EV53" s="99">
        <v>5</v>
      </c>
      <c r="EW53" s="94" t="s">
        <v>54</v>
      </c>
      <c r="EX53" s="101"/>
      <c r="EY53" s="109"/>
      <c r="EZ53" s="109"/>
      <c r="FA53" s="109"/>
      <c r="FB53" s="95">
        <f>FB54+FB57</f>
        <v>580.807</v>
      </c>
      <c r="FC53" s="95">
        <f>FC54+FC57</f>
        <v>4.5991</v>
      </c>
      <c r="FD53" s="95">
        <f>FD54+FD57</f>
        <v>576.2079</v>
      </c>
      <c r="FE53" s="83"/>
      <c r="FF53" s="99">
        <v>5</v>
      </c>
      <c r="FG53" s="94" t="s">
        <v>54</v>
      </c>
      <c r="FH53" s="101"/>
      <c r="FI53" s="109"/>
      <c r="FJ53" s="109"/>
      <c r="FK53" s="109"/>
      <c r="FL53" s="95">
        <f>FL54+FL57</f>
        <v>178.1095</v>
      </c>
      <c r="FM53" s="95">
        <f>FM54+FM57</f>
        <v>6.71935</v>
      </c>
      <c r="FN53" s="95">
        <f>FN54+FN57</f>
        <v>171.39015</v>
      </c>
      <c r="FO53" s="83"/>
      <c r="FP53" s="99">
        <v>5</v>
      </c>
      <c r="FQ53" s="94" t="s">
        <v>54</v>
      </c>
      <c r="FR53" s="101"/>
      <c r="FS53" s="109">
        <f t="shared" si="2"/>
        <v>0</v>
      </c>
      <c r="FT53" s="109">
        <f t="shared" si="3"/>
        <v>0</v>
      </c>
      <c r="FU53" s="109">
        <f t="shared" si="4"/>
        <v>0</v>
      </c>
      <c r="FV53" s="95">
        <f>FV54+FV57</f>
        <v>6606.8854</v>
      </c>
      <c r="FW53" s="95">
        <f t="shared" si="5"/>
        <v>112.62094000000003</v>
      </c>
      <c r="FX53" s="95">
        <f t="shared" si="6"/>
        <v>6494.264459999999</v>
      </c>
      <c r="FY53" s="83"/>
      <c r="FZ53" s="83"/>
      <c r="GA53" s="83"/>
      <c r="GB53" s="83"/>
      <c r="GC53" s="83"/>
      <c r="GD53" s="83"/>
      <c r="GE53" s="83"/>
      <c r="GF53" s="83"/>
      <c r="GG53" s="83"/>
      <c r="GH53" s="83"/>
      <c r="GI53" s="83"/>
      <c r="GJ53" s="83"/>
      <c r="GK53" s="83"/>
      <c r="GL53" s="83"/>
      <c r="GM53" s="83"/>
      <c r="GN53" s="83"/>
      <c r="GO53" s="83"/>
      <c r="GP53" s="83"/>
      <c r="GQ53" s="83"/>
      <c r="GR53" s="83"/>
      <c r="GS53" s="83"/>
      <c r="GT53" s="83"/>
      <c r="GU53" s="83"/>
      <c r="GV53" s="83"/>
      <c r="GW53" s="83"/>
      <c r="GX53" s="83"/>
      <c r="GY53" s="83"/>
      <c r="GZ53" s="83"/>
      <c r="HA53" s="83"/>
      <c r="HB53" s="83"/>
      <c r="HC53" s="83"/>
      <c r="HD53" s="83"/>
      <c r="HE53" s="83"/>
      <c r="HF53" s="83"/>
      <c r="HG53" s="83"/>
      <c r="HH53" s="83"/>
      <c r="HI53" s="83"/>
      <c r="HJ53" s="83"/>
      <c r="HK53" s="83"/>
      <c r="HL53" s="83"/>
      <c r="HM53" s="83"/>
      <c r="HN53" s="83"/>
      <c r="HO53" s="83"/>
      <c r="HP53" s="83"/>
      <c r="HQ53" s="83"/>
      <c r="HR53" s="83"/>
      <c r="HS53" s="83"/>
      <c r="HT53" s="83"/>
      <c r="HU53" s="83"/>
      <c r="HV53" s="83"/>
      <c r="HW53" s="83"/>
      <c r="HX53" s="83"/>
      <c r="HY53" s="83"/>
      <c r="HZ53" s="83"/>
      <c r="IA53" s="83"/>
      <c r="IB53" s="83"/>
      <c r="IC53" s="83"/>
      <c r="ID53" s="83"/>
      <c r="IE53" s="83"/>
      <c r="IF53" s="83"/>
      <c r="IG53" s="83"/>
      <c r="IH53" s="83"/>
      <c r="II53" s="83"/>
      <c r="IJ53" s="83"/>
      <c r="IK53" s="83"/>
      <c r="IL53" s="83"/>
      <c r="IM53" s="83"/>
      <c r="IN53" s="83"/>
      <c r="IO53" s="83"/>
      <c r="IP53" s="83"/>
      <c r="IQ53" s="83"/>
      <c r="IR53" s="83"/>
      <c r="IS53" s="83"/>
      <c r="IT53" s="83"/>
      <c r="IU53" s="83"/>
      <c r="IV53" s="83"/>
    </row>
    <row r="54" spans="2:180" ht="15">
      <c r="B54" s="74" t="s">
        <v>177</v>
      </c>
      <c r="C54" s="97" t="s">
        <v>178</v>
      </c>
      <c r="D54" s="110"/>
      <c r="E54" s="102"/>
      <c r="F54" s="102"/>
      <c r="G54" s="102"/>
      <c r="H54" s="98">
        <f>SUM(H55:H56)</f>
        <v>85.4082</v>
      </c>
      <c r="I54" s="98">
        <f>SUM(I55:I56)</f>
        <v>8.54082</v>
      </c>
      <c r="J54" s="98">
        <f>SUM(J55:J56)</f>
        <v>76.86738</v>
      </c>
      <c r="L54" s="74" t="s">
        <v>177</v>
      </c>
      <c r="M54" s="97" t="s">
        <v>178</v>
      </c>
      <c r="N54" s="110"/>
      <c r="O54" s="102"/>
      <c r="P54" s="102"/>
      <c r="Q54" s="102"/>
      <c r="R54" s="98">
        <f>SUM(R55:R56)</f>
        <v>101.3242</v>
      </c>
      <c r="S54" s="98">
        <f>SUM(S55:S56)</f>
        <v>10.132420000000002</v>
      </c>
      <c r="T54" s="98">
        <f>SUM(T55:T56)</f>
        <v>91.19178000000001</v>
      </c>
      <c r="V54" s="74" t="s">
        <v>177</v>
      </c>
      <c r="W54" s="97" t="s">
        <v>178</v>
      </c>
      <c r="X54" s="110"/>
      <c r="Y54" s="102"/>
      <c r="Z54" s="102"/>
      <c r="AA54" s="102"/>
      <c r="AB54" s="98">
        <f>SUM(AB55:AB56)</f>
        <v>58.124</v>
      </c>
      <c r="AC54" s="98">
        <f>SUM(AC55:AC56)</f>
        <v>5.8124</v>
      </c>
      <c r="AD54" s="98">
        <f>SUM(AD55:AD56)</f>
        <v>52.3116</v>
      </c>
      <c r="AF54" s="74" t="s">
        <v>177</v>
      </c>
      <c r="AG54" s="97" t="s">
        <v>178</v>
      </c>
      <c r="AH54" s="110"/>
      <c r="AI54" s="102"/>
      <c r="AJ54" s="102"/>
      <c r="AK54" s="102"/>
      <c r="AL54" s="98">
        <f>SUM(AL55:AL56)</f>
        <v>67.881</v>
      </c>
      <c r="AM54" s="98">
        <f>SUM(AM55:AM56)</f>
        <v>6.7881</v>
      </c>
      <c r="AN54" s="98">
        <f>SUM(AN55:AN56)</f>
        <v>61.0929</v>
      </c>
      <c r="AP54" s="74" t="s">
        <v>177</v>
      </c>
      <c r="AQ54" s="97" t="s">
        <v>178</v>
      </c>
      <c r="AR54" s="110"/>
      <c r="AS54" s="102"/>
      <c r="AT54" s="102"/>
      <c r="AU54" s="102"/>
      <c r="AV54" s="98">
        <f>SUM(AV55:AV56)</f>
        <v>69.652</v>
      </c>
      <c r="AW54" s="98">
        <f>SUM(AW55:AW56)</f>
        <v>6.9652</v>
      </c>
      <c r="AX54" s="98">
        <f>SUM(AX55:AX56)</f>
        <v>62.6868</v>
      </c>
      <c r="AZ54" s="74" t="s">
        <v>177</v>
      </c>
      <c r="BA54" s="97" t="s">
        <v>178</v>
      </c>
      <c r="BB54" s="110"/>
      <c r="BC54" s="102"/>
      <c r="BD54" s="102"/>
      <c r="BE54" s="102"/>
      <c r="BF54" s="98">
        <f>SUM(BF55:BF56)</f>
        <v>88.0385</v>
      </c>
      <c r="BG54" s="98">
        <f>SUM(BG55:BG56)</f>
        <v>8.80385</v>
      </c>
      <c r="BH54" s="98">
        <f>SUM(BH55:BH56)</f>
        <v>79.23465</v>
      </c>
      <c r="BJ54" s="74" t="s">
        <v>177</v>
      </c>
      <c r="BK54" s="97" t="s">
        <v>178</v>
      </c>
      <c r="BL54" s="110"/>
      <c r="BM54" s="102"/>
      <c r="BN54" s="102"/>
      <c r="BO54" s="102"/>
      <c r="BP54" s="98">
        <f>SUM(BP55:BP56)</f>
        <v>63.58</v>
      </c>
      <c r="BQ54" s="98">
        <f>SUM(BQ55:BQ56)</f>
        <v>6.3580000000000005</v>
      </c>
      <c r="BR54" s="98">
        <f>SUM(BR55:BR56)</f>
        <v>57.221999999999994</v>
      </c>
      <c r="BT54" s="74" t="s">
        <v>177</v>
      </c>
      <c r="BU54" s="97" t="s">
        <v>178</v>
      </c>
      <c r="BV54" s="110"/>
      <c r="BW54" s="102"/>
      <c r="BX54" s="102"/>
      <c r="BY54" s="102"/>
      <c r="BZ54" s="98">
        <f>SUM(BZ55:BZ56)</f>
        <v>48.1195</v>
      </c>
      <c r="CA54" s="98">
        <f>SUM(CA55:CA56)</f>
        <v>4.81195</v>
      </c>
      <c r="CB54" s="98">
        <f>SUM(CB55:CB56)</f>
        <v>43.30755</v>
      </c>
      <c r="CD54" s="74" t="s">
        <v>177</v>
      </c>
      <c r="CE54" s="97" t="s">
        <v>178</v>
      </c>
      <c r="CF54" s="110"/>
      <c r="CG54" s="102"/>
      <c r="CH54" s="102"/>
      <c r="CI54" s="102"/>
      <c r="CJ54" s="98">
        <f>SUM(CJ55:CJ56)</f>
        <v>67.8425</v>
      </c>
      <c r="CK54" s="98">
        <f>SUM(CK55:CK56)</f>
        <v>6.78425</v>
      </c>
      <c r="CL54" s="98">
        <f>SUM(CL55:CL56)</f>
        <v>61.05825</v>
      </c>
      <c r="CN54" s="74" t="s">
        <v>177</v>
      </c>
      <c r="CO54" s="97" t="s">
        <v>178</v>
      </c>
      <c r="CP54" s="110"/>
      <c r="CQ54" s="102"/>
      <c r="CR54" s="102"/>
      <c r="CS54" s="102"/>
      <c r="CT54" s="98">
        <f>SUM(CT55:CT56)</f>
        <v>66.2915</v>
      </c>
      <c r="CU54" s="98">
        <f>SUM(CU55:CU56)</f>
        <v>6.62915</v>
      </c>
      <c r="CV54" s="98">
        <f>SUM(CV55:CV56)</f>
        <v>59.662349999999996</v>
      </c>
      <c r="CX54" s="74" t="s">
        <v>177</v>
      </c>
      <c r="CY54" s="97" t="s">
        <v>178</v>
      </c>
      <c r="CZ54" s="110"/>
      <c r="DA54" s="102"/>
      <c r="DB54" s="102"/>
      <c r="DC54" s="102"/>
      <c r="DD54" s="98">
        <f>SUM(DD55:DD56)</f>
        <v>73.6395</v>
      </c>
      <c r="DE54" s="98">
        <f>SUM(DE55:DE56)</f>
        <v>7.36395</v>
      </c>
      <c r="DF54" s="98">
        <f>SUM(DF55:DF56)</f>
        <v>66.27555</v>
      </c>
      <c r="DH54" s="74" t="s">
        <v>177</v>
      </c>
      <c r="DI54" s="97" t="s">
        <v>178</v>
      </c>
      <c r="DJ54" s="110"/>
      <c r="DK54" s="102"/>
      <c r="DL54" s="102"/>
      <c r="DM54" s="102"/>
      <c r="DN54" s="98">
        <f>SUM(DN55:DN56)</f>
        <v>63.459</v>
      </c>
      <c r="DO54" s="98">
        <f>SUM(DO55:DO56)</f>
        <v>6.3459</v>
      </c>
      <c r="DP54" s="98">
        <f>SUM(DP55:DP56)</f>
        <v>57.1131</v>
      </c>
      <c r="DR54" s="74" t="s">
        <v>177</v>
      </c>
      <c r="DS54" s="97" t="s">
        <v>178</v>
      </c>
      <c r="DT54" s="110"/>
      <c r="DU54" s="102"/>
      <c r="DV54" s="102"/>
      <c r="DW54" s="102"/>
      <c r="DX54" s="98">
        <f>SUM(DX55:DX56)</f>
        <v>61.204</v>
      </c>
      <c r="DY54" s="98">
        <f>SUM(DY55:DY56)</f>
        <v>6.1204</v>
      </c>
      <c r="DZ54" s="98">
        <f>SUM(DZ55:DZ56)</f>
        <v>55.083600000000004</v>
      </c>
      <c r="EB54" s="74" t="s">
        <v>177</v>
      </c>
      <c r="EC54" s="97" t="s">
        <v>178</v>
      </c>
      <c r="ED54" s="110"/>
      <c r="EE54" s="102"/>
      <c r="EF54" s="102"/>
      <c r="EG54" s="102"/>
      <c r="EH54" s="98">
        <f>SUM(EH55:EH56)</f>
        <v>49.0435</v>
      </c>
      <c r="EI54" s="98">
        <f>SUM(EI55:EI56)</f>
        <v>4.904350000000001</v>
      </c>
      <c r="EJ54" s="98">
        <f>SUM(EJ55:EJ56)</f>
        <v>44.13915</v>
      </c>
      <c r="EL54" s="74" t="s">
        <v>177</v>
      </c>
      <c r="EM54" s="97" t="s">
        <v>178</v>
      </c>
      <c r="EN54" s="110"/>
      <c r="EO54" s="102"/>
      <c r="EP54" s="102"/>
      <c r="EQ54" s="102"/>
      <c r="ER54" s="98">
        <f>SUM(ER55:ER56)</f>
        <v>49.4175</v>
      </c>
      <c r="ES54" s="98">
        <f>SUM(ES55:ES56)</f>
        <v>4.94175</v>
      </c>
      <c r="ET54" s="98">
        <f>SUM(ET55:ET56)</f>
        <v>44.47575</v>
      </c>
      <c r="EV54" s="74" t="s">
        <v>177</v>
      </c>
      <c r="EW54" s="97" t="s">
        <v>178</v>
      </c>
      <c r="EX54" s="110"/>
      <c r="EY54" s="102"/>
      <c r="EZ54" s="102"/>
      <c r="FA54" s="102"/>
      <c r="FB54" s="98">
        <f>SUM(FB55:FB56)</f>
        <v>45.991</v>
      </c>
      <c r="FC54" s="98">
        <f>SUM(FC55:FC56)</f>
        <v>4.5991</v>
      </c>
      <c r="FD54" s="98">
        <f>SUM(FD55:FD56)</f>
        <v>41.3919</v>
      </c>
      <c r="FF54" s="74" t="s">
        <v>177</v>
      </c>
      <c r="FG54" s="97" t="s">
        <v>178</v>
      </c>
      <c r="FH54" s="110"/>
      <c r="FI54" s="102"/>
      <c r="FJ54" s="102"/>
      <c r="FK54" s="102"/>
      <c r="FL54" s="98">
        <f>SUM(FL55:FL56)</f>
        <v>67.1935</v>
      </c>
      <c r="FM54" s="98">
        <f>SUM(FM55:FM56)</f>
        <v>6.71935</v>
      </c>
      <c r="FN54" s="98">
        <f>SUM(FN55:FN56)</f>
        <v>60.47415</v>
      </c>
      <c r="FP54" s="74" t="s">
        <v>177</v>
      </c>
      <c r="FQ54" s="97" t="s">
        <v>178</v>
      </c>
      <c r="FR54" s="110"/>
      <c r="FS54" s="102">
        <f t="shared" si="2"/>
        <v>0</v>
      </c>
      <c r="FT54" s="102">
        <f t="shared" si="3"/>
        <v>0</v>
      </c>
      <c r="FU54" s="102">
        <f t="shared" si="4"/>
        <v>0</v>
      </c>
      <c r="FV54" s="98">
        <f>SUM(FV55:FV56)</f>
        <v>1126.2094</v>
      </c>
      <c r="FW54" s="98">
        <f t="shared" si="5"/>
        <v>112.62094000000003</v>
      </c>
      <c r="FX54" s="98">
        <f t="shared" si="6"/>
        <v>1013.5884599999999</v>
      </c>
    </row>
    <row r="55" spans="2:180" ht="15">
      <c r="B55" s="74"/>
      <c r="C55" s="97" t="s">
        <v>160</v>
      </c>
      <c r="D55" s="98" t="s">
        <v>179</v>
      </c>
      <c r="E55" s="102"/>
      <c r="F55" s="102"/>
      <c r="G55" s="102">
        <f>G51</f>
        <v>18567</v>
      </c>
      <c r="H55" s="98">
        <f>G55*4600/1000000</f>
        <v>85.4082</v>
      </c>
      <c r="I55" s="98">
        <f>H55*10%</f>
        <v>8.54082</v>
      </c>
      <c r="J55" s="113">
        <f t="shared" si="57"/>
        <v>76.86738</v>
      </c>
      <c r="L55" s="74"/>
      <c r="M55" s="97" t="s">
        <v>160</v>
      </c>
      <c r="N55" s="98" t="s">
        <v>179</v>
      </c>
      <c r="O55" s="102"/>
      <c r="P55" s="102"/>
      <c r="Q55" s="102">
        <f>Q51</f>
        <v>22027</v>
      </c>
      <c r="R55" s="98">
        <f>Q55*4600/1000000</f>
        <v>101.3242</v>
      </c>
      <c r="S55" s="98">
        <f>R55*10%</f>
        <v>10.132420000000002</v>
      </c>
      <c r="T55" s="113">
        <f aca="true" t="shared" si="58" ref="T55:T61">R55-S55</f>
        <v>91.19178000000001</v>
      </c>
      <c r="V55" s="74"/>
      <c r="W55" s="97" t="s">
        <v>160</v>
      </c>
      <c r="X55" s="98" t="s">
        <v>179</v>
      </c>
      <c r="Y55" s="102"/>
      <c r="Z55" s="102"/>
      <c r="AA55" s="102">
        <f>AA51</f>
        <v>0</v>
      </c>
      <c r="AB55" s="98">
        <f>AA55*4600/1000000</f>
        <v>0</v>
      </c>
      <c r="AC55" s="98">
        <f>AB55*10%</f>
        <v>0</v>
      </c>
      <c r="AD55" s="113">
        <f aca="true" t="shared" si="59" ref="AD55:AD61">AB55-AC55</f>
        <v>0</v>
      </c>
      <c r="AF55" s="74"/>
      <c r="AG55" s="97" t="s">
        <v>160</v>
      </c>
      <c r="AH55" s="98" t="s">
        <v>179</v>
      </c>
      <c r="AI55" s="102"/>
      <c r="AJ55" s="102"/>
      <c r="AK55" s="102">
        <f>AK51</f>
        <v>0</v>
      </c>
      <c r="AL55" s="98">
        <f>AK55*4600/1000000</f>
        <v>0</v>
      </c>
      <c r="AM55" s="98">
        <f>AL55*10%</f>
        <v>0</v>
      </c>
      <c r="AN55" s="113">
        <f aca="true" t="shared" si="60" ref="AN55:AN61">AL55-AM55</f>
        <v>0</v>
      </c>
      <c r="AP55" s="74"/>
      <c r="AQ55" s="97" t="s">
        <v>160</v>
      </c>
      <c r="AR55" s="98" t="s">
        <v>179</v>
      </c>
      <c r="AS55" s="102"/>
      <c r="AT55" s="102"/>
      <c r="AU55" s="102">
        <f>AU51</f>
        <v>0</v>
      </c>
      <c r="AV55" s="98">
        <f>AU55*4600/1000000</f>
        <v>0</v>
      </c>
      <c r="AW55" s="98">
        <f>AV55*10%</f>
        <v>0</v>
      </c>
      <c r="AX55" s="113">
        <f aca="true" t="shared" si="61" ref="AX55:AX61">AV55-AW55</f>
        <v>0</v>
      </c>
      <c r="AZ55" s="74"/>
      <c r="BA55" s="97" t="s">
        <v>160</v>
      </c>
      <c r="BB55" s="98" t="s">
        <v>179</v>
      </c>
      <c r="BC55" s="102"/>
      <c r="BD55" s="102"/>
      <c r="BE55" s="102">
        <f>BE51</f>
        <v>0</v>
      </c>
      <c r="BF55" s="98">
        <f>BE55*4600/1000000</f>
        <v>0</v>
      </c>
      <c r="BG55" s="98">
        <f>BF55*10%</f>
        <v>0</v>
      </c>
      <c r="BH55" s="113">
        <f aca="true" t="shared" si="62" ref="BH55:BH61">BF55-BG55</f>
        <v>0</v>
      </c>
      <c r="BJ55" s="74"/>
      <c r="BK55" s="97" t="s">
        <v>160</v>
      </c>
      <c r="BL55" s="98" t="s">
        <v>179</v>
      </c>
      <c r="BM55" s="102"/>
      <c r="BN55" s="102"/>
      <c r="BO55" s="102">
        <f>BO51</f>
        <v>0</v>
      </c>
      <c r="BP55" s="98">
        <f>BO55*4600/1000000</f>
        <v>0</v>
      </c>
      <c r="BQ55" s="98">
        <f>BP55*10%</f>
        <v>0</v>
      </c>
      <c r="BR55" s="113">
        <f aca="true" t="shared" si="63" ref="BR55:BR61">BP55-BQ55</f>
        <v>0</v>
      </c>
      <c r="BT55" s="74"/>
      <c r="BU55" s="97" t="s">
        <v>160</v>
      </c>
      <c r="BV55" s="98" t="s">
        <v>179</v>
      </c>
      <c r="BW55" s="102"/>
      <c r="BX55" s="102"/>
      <c r="BY55" s="102">
        <f>BY51</f>
        <v>0</v>
      </c>
      <c r="BZ55" s="98">
        <f>BY55*4600/1000000</f>
        <v>0</v>
      </c>
      <c r="CA55" s="98">
        <f>BZ55*10%</f>
        <v>0</v>
      </c>
      <c r="CB55" s="113">
        <f aca="true" t="shared" si="64" ref="CB55:CB61">BZ55-CA55</f>
        <v>0</v>
      </c>
      <c r="CD55" s="74"/>
      <c r="CE55" s="97" t="s">
        <v>160</v>
      </c>
      <c r="CF55" s="98" t="s">
        <v>179</v>
      </c>
      <c r="CG55" s="102"/>
      <c r="CH55" s="102"/>
      <c r="CI55" s="102">
        <f>CI51</f>
        <v>0</v>
      </c>
      <c r="CJ55" s="98">
        <f>CI55*4600/1000000</f>
        <v>0</v>
      </c>
      <c r="CK55" s="98">
        <f>CJ55*10%</f>
        <v>0</v>
      </c>
      <c r="CL55" s="113">
        <f aca="true" t="shared" si="65" ref="CL55:CL61">CJ55-CK55</f>
        <v>0</v>
      </c>
      <c r="CN55" s="74"/>
      <c r="CO55" s="97" t="s">
        <v>160</v>
      </c>
      <c r="CP55" s="98" t="s">
        <v>179</v>
      </c>
      <c r="CQ55" s="102"/>
      <c r="CR55" s="102"/>
      <c r="CS55" s="102">
        <f>CS51</f>
        <v>0</v>
      </c>
      <c r="CT55" s="98">
        <f>CS55*4600/1000000</f>
        <v>0</v>
      </c>
      <c r="CU55" s="98">
        <f>CT55*10%</f>
        <v>0</v>
      </c>
      <c r="CV55" s="113">
        <f aca="true" t="shared" si="66" ref="CV55:CV61">CT55-CU55</f>
        <v>0</v>
      </c>
      <c r="CX55" s="74"/>
      <c r="CY55" s="97" t="s">
        <v>160</v>
      </c>
      <c r="CZ55" s="98" t="s">
        <v>179</v>
      </c>
      <c r="DA55" s="102"/>
      <c r="DB55" s="102"/>
      <c r="DC55" s="102">
        <f>DC51</f>
        <v>0</v>
      </c>
      <c r="DD55" s="98">
        <f>DC55*4600/1000000</f>
        <v>0</v>
      </c>
      <c r="DE55" s="98">
        <f>DD55*10%</f>
        <v>0</v>
      </c>
      <c r="DF55" s="113">
        <f aca="true" t="shared" si="67" ref="DF55:DF61">DD55-DE55</f>
        <v>0</v>
      </c>
      <c r="DH55" s="74"/>
      <c r="DI55" s="97" t="s">
        <v>160</v>
      </c>
      <c r="DJ55" s="98" t="s">
        <v>179</v>
      </c>
      <c r="DK55" s="102"/>
      <c r="DL55" s="102"/>
      <c r="DM55" s="102">
        <f>DM51</f>
        <v>0</v>
      </c>
      <c r="DN55" s="98">
        <f>DM55*4600/1000000</f>
        <v>0</v>
      </c>
      <c r="DO55" s="98">
        <f>DN55*10%</f>
        <v>0</v>
      </c>
      <c r="DP55" s="113">
        <f aca="true" t="shared" si="68" ref="DP55:DP61">DN55-DO55</f>
        <v>0</v>
      </c>
      <c r="DR55" s="74"/>
      <c r="DS55" s="97" t="s">
        <v>160</v>
      </c>
      <c r="DT55" s="98" t="s">
        <v>179</v>
      </c>
      <c r="DU55" s="102"/>
      <c r="DV55" s="102"/>
      <c r="DW55" s="102">
        <f>DW51</f>
        <v>0</v>
      </c>
      <c r="DX55" s="98">
        <f>DW55*4600/1000000</f>
        <v>0</v>
      </c>
      <c r="DY55" s="98">
        <f>DX55*10%</f>
        <v>0</v>
      </c>
      <c r="DZ55" s="113">
        <f aca="true" t="shared" si="69" ref="DZ55:DZ61">DX55-DY55</f>
        <v>0</v>
      </c>
      <c r="EB55" s="74"/>
      <c r="EC55" s="97" t="s">
        <v>160</v>
      </c>
      <c r="ED55" s="98" t="s">
        <v>179</v>
      </c>
      <c r="EE55" s="102"/>
      <c r="EF55" s="102"/>
      <c r="EG55" s="102">
        <f>EG51</f>
        <v>0</v>
      </c>
      <c r="EH55" s="98">
        <f>EG55*4600/1000000</f>
        <v>0</v>
      </c>
      <c r="EI55" s="98">
        <f>EH55*10%</f>
        <v>0</v>
      </c>
      <c r="EJ55" s="113">
        <f aca="true" t="shared" si="70" ref="EJ55:EJ61">EH55-EI55</f>
        <v>0</v>
      </c>
      <c r="EL55" s="74"/>
      <c r="EM55" s="97" t="s">
        <v>160</v>
      </c>
      <c r="EN55" s="98" t="s">
        <v>179</v>
      </c>
      <c r="EO55" s="102"/>
      <c r="EP55" s="102"/>
      <c r="EQ55" s="102">
        <f>EQ51</f>
        <v>0</v>
      </c>
      <c r="ER55" s="98">
        <f>EQ55*4600/1000000</f>
        <v>0</v>
      </c>
      <c r="ES55" s="98">
        <f>ER55*10%</f>
        <v>0</v>
      </c>
      <c r="ET55" s="113">
        <f aca="true" t="shared" si="71" ref="ET55:ET61">ER55-ES55</f>
        <v>0</v>
      </c>
      <c r="EV55" s="74"/>
      <c r="EW55" s="97" t="s">
        <v>160</v>
      </c>
      <c r="EX55" s="98" t="s">
        <v>179</v>
      </c>
      <c r="EY55" s="102"/>
      <c r="EZ55" s="102"/>
      <c r="FA55" s="102">
        <f>FA51</f>
        <v>0</v>
      </c>
      <c r="FB55" s="98">
        <f>FA55*4600/1000000</f>
        <v>0</v>
      </c>
      <c r="FC55" s="98">
        <f>FB55*10%</f>
        <v>0</v>
      </c>
      <c r="FD55" s="113">
        <f aca="true" t="shared" si="72" ref="FD55:FD61">FB55-FC55</f>
        <v>0</v>
      </c>
      <c r="FF55" s="74"/>
      <c r="FG55" s="97" t="s">
        <v>160</v>
      </c>
      <c r="FH55" s="98" t="s">
        <v>179</v>
      </c>
      <c r="FI55" s="102"/>
      <c r="FJ55" s="102"/>
      <c r="FK55" s="102">
        <f>FK51</f>
        <v>0</v>
      </c>
      <c r="FL55" s="98">
        <f>FK55*4600/1000000</f>
        <v>0</v>
      </c>
      <c r="FM55" s="98">
        <f>FL55*10%</f>
        <v>0</v>
      </c>
      <c r="FN55" s="113">
        <f aca="true" t="shared" si="73" ref="FN55:FN61">FL55-FM55</f>
        <v>0</v>
      </c>
      <c r="FP55" s="74"/>
      <c r="FQ55" s="97" t="s">
        <v>160</v>
      </c>
      <c r="FR55" s="98" t="s">
        <v>179</v>
      </c>
      <c r="FS55" s="102">
        <f t="shared" si="2"/>
        <v>0</v>
      </c>
      <c r="FT55" s="102">
        <f t="shared" si="3"/>
        <v>0</v>
      </c>
      <c r="FU55" s="102">
        <f t="shared" si="4"/>
        <v>40594</v>
      </c>
      <c r="FV55" s="98">
        <f>FU55*4600/1000000</f>
        <v>186.7324</v>
      </c>
      <c r="FW55" s="98">
        <f t="shared" si="5"/>
        <v>18.67324</v>
      </c>
      <c r="FX55" s="113">
        <f t="shared" si="6"/>
        <v>168.05916000000002</v>
      </c>
    </row>
    <row r="56" spans="2:180" ht="15">
      <c r="B56" s="74"/>
      <c r="C56" s="97" t="s">
        <v>162</v>
      </c>
      <c r="D56" s="98" t="s">
        <v>180</v>
      </c>
      <c r="E56" s="102"/>
      <c r="F56" s="102"/>
      <c r="G56" s="102">
        <f>G52</f>
        <v>0</v>
      </c>
      <c r="H56" s="98">
        <f>G56*5500/1000000</f>
        <v>0</v>
      </c>
      <c r="I56" s="98">
        <f>H56*10%</f>
        <v>0</v>
      </c>
      <c r="J56" s="113">
        <f t="shared" si="57"/>
        <v>0</v>
      </c>
      <c r="L56" s="74"/>
      <c r="M56" s="97" t="s">
        <v>162</v>
      </c>
      <c r="N56" s="98" t="s">
        <v>180</v>
      </c>
      <c r="O56" s="102"/>
      <c r="P56" s="102"/>
      <c r="Q56" s="102">
        <f>Q52</f>
        <v>0</v>
      </c>
      <c r="R56" s="98">
        <f>Q56*5500/1000000</f>
        <v>0</v>
      </c>
      <c r="S56" s="98">
        <f>R56*10%</f>
        <v>0</v>
      </c>
      <c r="T56" s="113">
        <f t="shared" si="58"/>
        <v>0</v>
      </c>
      <c r="V56" s="74"/>
      <c r="W56" s="97" t="s">
        <v>162</v>
      </c>
      <c r="X56" s="98" t="s">
        <v>180</v>
      </c>
      <c r="Y56" s="102"/>
      <c r="Z56" s="102"/>
      <c r="AA56" s="102">
        <f>AA52</f>
        <v>10568</v>
      </c>
      <c r="AB56" s="98">
        <f>AA56*5500/1000000</f>
        <v>58.124</v>
      </c>
      <c r="AC56" s="98">
        <f>AB56*10%</f>
        <v>5.8124</v>
      </c>
      <c r="AD56" s="113">
        <f t="shared" si="59"/>
        <v>52.3116</v>
      </c>
      <c r="AF56" s="74"/>
      <c r="AG56" s="97" t="s">
        <v>162</v>
      </c>
      <c r="AH56" s="98" t="s">
        <v>180</v>
      </c>
      <c r="AI56" s="102"/>
      <c r="AJ56" s="102"/>
      <c r="AK56" s="102">
        <f>AK52</f>
        <v>12342</v>
      </c>
      <c r="AL56" s="98">
        <f>AK56*5500/1000000</f>
        <v>67.881</v>
      </c>
      <c r="AM56" s="98">
        <f>AL56*10%</f>
        <v>6.7881</v>
      </c>
      <c r="AN56" s="113">
        <f t="shared" si="60"/>
        <v>61.0929</v>
      </c>
      <c r="AP56" s="74"/>
      <c r="AQ56" s="97" t="s">
        <v>162</v>
      </c>
      <c r="AR56" s="98" t="s">
        <v>180</v>
      </c>
      <c r="AS56" s="102"/>
      <c r="AT56" s="102"/>
      <c r="AU56" s="102">
        <f>AU52</f>
        <v>12664</v>
      </c>
      <c r="AV56" s="98">
        <f>AU56*5500/1000000</f>
        <v>69.652</v>
      </c>
      <c r="AW56" s="98">
        <f>AV56*10%</f>
        <v>6.9652</v>
      </c>
      <c r="AX56" s="113">
        <f t="shared" si="61"/>
        <v>62.6868</v>
      </c>
      <c r="AZ56" s="74"/>
      <c r="BA56" s="97" t="s">
        <v>162</v>
      </c>
      <c r="BB56" s="98" t="s">
        <v>180</v>
      </c>
      <c r="BC56" s="102"/>
      <c r="BD56" s="102"/>
      <c r="BE56" s="102">
        <f>BE52</f>
        <v>16007</v>
      </c>
      <c r="BF56" s="98">
        <f>BE56*5500/1000000</f>
        <v>88.0385</v>
      </c>
      <c r="BG56" s="98">
        <f>BF56*10%</f>
        <v>8.80385</v>
      </c>
      <c r="BH56" s="113">
        <f t="shared" si="62"/>
        <v>79.23465</v>
      </c>
      <c r="BJ56" s="74"/>
      <c r="BK56" s="97" t="s">
        <v>162</v>
      </c>
      <c r="BL56" s="98" t="s">
        <v>180</v>
      </c>
      <c r="BM56" s="102"/>
      <c r="BN56" s="102"/>
      <c r="BO56" s="102">
        <f>BO52</f>
        <v>11560</v>
      </c>
      <c r="BP56" s="98">
        <f>BO56*5500/1000000</f>
        <v>63.58</v>
      </c>
      <c r="BQ56" s="98">
        <f>BP56*10%</f>
        <v>6.3580000000000005</v>
      </c>
      <c r="BR56" s="113">
        <f t="shared" si="63"/>
        <v>57.221999999999994</v>
      </c>
      <c r="BT56" s="74"/>
      <c r="BU56" s="97" t="s">
        <v>162</v>
      </c>
      <c r="BV56" s="98" t="s">
        <v>180</v>
      </c>
      <c r="BW56" s="102"/>
      <c r="BX56" s="102"/>
      <c r="BY56" s="102">
        <f>BY52</f>
        <v>8749</v>
      </c>
      <c r="BZ56" s="98">
        <f>BY56*5500/1000000</f>
        <v>48.1195</v>
      </c>
      <c r="CA56" s="98">
        <f>BZ56*10%</f>
        <v>4.81195</v>
      </c>
      <c r="CB56" s="113">
        <f t="shared" si="64"/>
        <v>43.30755</v>
      </c>
      <c r="CD56" s="74"/>
      <c r="CE56" s="97" t="s">
        <v>162</v>
      </c>
      <c r="CF56" s="98" t="s">
        <v>180</v>
      </c>
      <c r="CG56" s="102"/>
      <c r="CH56" s="102"/>
      <c r="CI56" s="102">
        <f>CI52</f>
        <v>12335</v>
      </c>
      <c r="CJ56" s="98">
        <f>CI56*5500/1000000</f>
        <v>67.8425</v>
      </c>
      <c r="CK56" s="98">
        <f>CJ56*10%</f>
        <v>6.78425</v>
      </c>
      <c r="CL56" s="113">
        <f t="shared" si="65"/>
        <v>61.05825</v>
      </c>
      <c r="CN56" s="74"/>
      <c r="CO56" s="97" t="s">
        <v>162</v>
      </c>
      <c r="CP56" s="98" t="s">
        <v>180</v>
      </c>
      <c r="CQ56" s="102"/>
      <c r="CR56" s="102"/>
      <c r="CS56" s="102">
        <f>CS52</f>
        <v>12053</v>
      </c>
      <c r="CT56" s="98">
        <f>CS56*5500/1000000</f>
        <v>66.2915</v>
      </c>
      <c r="CU56" s="98">
        <f>CT56*10%</f>
        <v>6.62915</v>
      </c>
      <c r="CV56" s="113">
        <f t="shared" si="66"/>
        <v>59.662349999999996</v>
      </c>
      <c r="CX56" s="74"/>
      <c r="CY56" s="97" t="s">
        <v>162</v>
      </c>
      <c r="CZ56" s="98" t="s">
        <v>180</v>
      </c>
      <c r="DA56" s="102"/>
      <c r="DB56" s="102"/>
      <c r="DC56" s="102">
        <f>DC52</f>
        <v>13389</v>
      </c>
      <c r="DD56" s="98">
        <f>DC56*5500/1000000</f>
        <v>73.6395</v>
      </c>
      <c r="DE56" s="98">
        <f>DD56*10%</f>
        <v>7.36395</v>
      </c>
      <c r="DF56" s="113">
        <f t="shared" si="67"/>
        <v>66.27555</v>
      </c>
      <c r="DH56" s="74"/>
      <c r="DI56" s="97" t="s">
        <v>162</v>
      </c>
      <c r="DJ56" s="98" t="s">
        <v>180</v>
      </c>
      <c r="DK56" s="102"/>
      <c r="DL56" s="102"/>
      <c r="DM56" s="102">
        <f>DM52</f>
        <v>11538</v>
      </c>
      <c r="DN56" s="98">
        <f>DM56*5500/1000000</f>
        <v>63.459</v>
      </c>
      <c r="DO56" s="98">
        <f>DN56*10%</f>
        <v>6.3459</v>
      </c>
      <c r="DP56" s="113">
        <f t="shared" si="68"/>
        <v>57.1131</v>
      </c>
      <c r="DR56" s="74"/>
      <c r="DS56" s="97" t="s">
        <v>162</v>
      </c>
      <c r="DT56" s="98" t="s">
        <v>180</v>
      </c>
      <c r="DU56" s="102"/>
      <c r="DV56" s="102"/>
      <c r="DW56" s="102">
        <f>DW52</f>
        <v>11128</v>
      </c>
      <c r="DX56" s="98">
        <f>DW56*5500/1000000</f>
        <v>61.204</v>
      </c>
      <c r="DY56" s="98">
        <f>DX56*10%</f>
        <v>6.1204</v>
      </c>
      <c r="DZ56" s="113">
        <f t="shared" si="69"/>
        <v>55.083600000000004</v>
      </c>
      <c r="EB56" s="74"/>
      <c r="EC56" s="97" t="s">
        <v>162</v>
      </c>
      <c r="ED56" s="98" t="s">
        <v>180</v>
      </c>
      <c r="EE56" s="102"/>
      <c r="EF56" s="102"/>
      <c r="EG56" s="102">
        <f>EG52</f>
        <v>8917</v>
      </c>
      <c r="EH56" s="98">
        <f>EG56*5500/1000000</f>
        <v>49.0435</v>
      </c>
      <c r="EI56" s="98">
        <f>EH56*10%</f>
        <v>4.904350000000001</v>
      </c>
      <c r="EJ56" s="113">
        <f t="shared" si="70"/>
        <v>44.13915</v>
      </c>
      <c r="EL56" s="74"/>
      <c r="EM56" s="97" t="s">
        <v>162</v>
      </c>
      <c r="EN56" s="98" t="s">
        <v>180</v>
      </c>
      <c r="EO56" s="102"/>
      <c r="EP56" s="102"/>
      <c r="EQ56" s="102">
        <f>EQ52</f>
        <v>8985</v>
      </c>
      <c r="ER56" s="98">
        <f>EQ56*5500/1000000</f>
        <v>49.4175</v>
      </c>
      <c r="ES56" s="98">
        <f>ER56*10%</f>
        <v>4.94175</v>
      </c>
      <c r="ET56" s="113">
        <f t="shared" si="71"/>
        <v>44.47575</v>
      </c>
      <c r="EV56" s="74"/>
      <c r="EW56" s="97" t="s">
        <v>162</v>
      </c>
      <c r="EX56" s="98" t="s">
        <v>180</v>
      </c>
      <c r="EY56" s="102"/>
      <c r="EZ56" s="102"/>
      <c r="FA56" s="102">
        <f>FA52</f>
        <v>8362</v>
      </c>
      <c r="FB56" s="98">
        <f>FA56*5500/1000000</f>
        <v>45.991</v>
      </c>
      <c r="FC56" s="98">
        <f>FB56*10%</f>
        <v>4.5991</v>
      </c>
      <c r="FD56" s="113">
        <f t="shared" si="72"/>
        <v>41.3919</v>
      </c>
      <c r="FF56" s="74"/>
      <c r="FG56" s="97" t="s">
        <v>162</v>
      </c>
      <c r="FH56" s="98" t="s">
        <v>180</v>
      </c>
      <c r="FI56" s="102"/>
      <c r="FJ56" s="102"/>
      <c r="FK56" s="102">
        <f>FK52</f>
        <v>12217</v>
      </c>
      <c r="FL56" s="98">
        <f>FK56*5500/1000000</f>
        <v>67.1935</v>
      </c>
      <c r="FM56" s="98">
        <f>FL56*10%</f>
        <v>6.71935</v>
      </c>
      <c r="FN56" s="113">
        <f t="shared" si="73"/>
        <v>60.47415</v>
      </c>
      <c r="FP56" s="74"/>
      <c r="FQ56" s="97" t="s">
        <v>162</v>
      </c>
      <c r="FR56" s="98" t="s">
        <v>180</v>
      </c>
      <c r="FS56" s="102">
        <f t="shared" si="2"/>
        <v>0</v>
      </c>
      <c r="FT56" s="102">
        <f t="shared" si="3"/>
        <v>0</v>
      </c>
      <c r="FU56" s="102">
        <f t="shared" si="4"/>
        <v>170814</v>
      </c>
      <c r="FV56" s="98">
        <f>FU56*5500/1000000</f>
        <v>939.477</v>
      </c>
      <c r="FW56" s="98">
        <f t="shared" si="5"/>
        <v>93.94770000000004</v>
      </c>
      <c r="FX56" s="113">
        <f t="shared" si="6"/>
        <v>845.5292999999999</v>
      </c>
    </row>
    <row r="57" spans="2:180" ht="15">
      <c r="B57" s="74" t="s">
        <v>181</v>
      </c>
      <c r="C57" s="97" t="s">
        <v>182</v>
      </c>
      <c r="D57" s="110"/>
      <c r="E57" s="102"/>
      <c r="F57" s="102"/>
      <c r="G57" s="102"/>
      <c r="H57" s="98">
        <f>SUM(H58:H61)</f>
        <v>315.18</v>
      </c>
      <c r="I57" s="98"/>
      <c r="J57" s="98">
        <f>SUM(J58:J61)</f>
        <v>315.18</v>
      </c>
      <c r="L57" s="74" t="s">
        <v>181</v>
      </c>
      <c r="M57" s="97" t="s">
        <v>182</v>
      </c>
      <c r="N57" s="110"/>
      <c r="O57" s="102"/>
      <c r="P57" s="102"/>
      <c r="Q57" s="102"/>
      <c r="R57" s="98">
        <f>SUM(R58:R61)</f>
        <v>502.23600000000005</v>
      </c>
      <c r="S57" s="98"/>
      <c r="T57" s="98">
        <f>SUM(T58:T61)</f>
        <v>502.23600000000005</v>
      </c>
      <c r="V57" s="74" t="s">
        <v>181</v>
      </c>
      <c r="W57" s="97" t="s">
        <v>182</v>
      </c>
      <c r="X57" s="110"/>
      <c r="Y57" s="102"/>
      <c r="Z57" s="102"/>
      <c r="AA57" s="102"/>
      <c r="AB57" s="98">
        <f>SUM(AB58:AB61)</f>
        <v>250.02</v>
      </c>
      <c r="AC57" s="98"/>
      <c r="AD57" s="98">
        <f>SUM(AD58:AD61)</f>
        <v>250.02</v>
      </c>
      <c r="AF57" s="74" t="s">
        <v>181</v>
      </c>
      <c r="AG57" s="97" t="s">
        <v>182</v>
      </c>
      <c r="AH57" s="110"/>
      <c r="AI57" s="102"/>
      <c r="AJ57" s="102"/>
      <c r="AK57" s="102"/>
      <c r="AL57" s="98">
        <f>SUM(AL58:AL61)</f>
        <v>317.37600000000003</v>
      </c>
      <c r="AM57" s="98"/>
      <c r="AN57" s="98">
        <f>SUM(AN58:AN61)</f>
        <v>317.37600000000003</v>
      </c>
      <c r="AP57" s="74" t="s">
        <v>181</v>
      </c>
      <c r="AQ57" s="97" t="s">
        <v>182</v>
      </c>
      <c r="AR57" s="110"/>
      <c r="AS57" s="102"/>
      <c r="AT57" s="102"/>
      <c r="AU57" s="102"/>
      <c r="AV57" s="98">
        <f>SUM(AV58:AV61)</f>
        <v>280.40400000000005</v>
      </c>
      <c r="AW57" s="98"/>
      <c r="AX57" s="98">
        <f>SUM(AX58:AX61)</f>
        <v>280.40400000000005</v>
      </c>
      <c r="AZ57" s="74" t="s">
        <v>181</v>
      </c>
      <c r="BA57" s="97" t="s">
        <v>182</v>
      </c>
      <c r="BB57" s="110"/>
      <c r="BC57" s="102"/>
      <c r="BD57" s="102"/>
      <c r="BE57" s="102"/>
      <c r="BF57" s="98">
        <f>SUM(BF58:BF61)</f>
        <v>573.984</v>
      </c>
      <c r="BG57" s="98"/>
      <c r="BH57" s="98">
        <f>SUM(BH58:BH61)</f>
        <v>573.984</v>
      </c>
      <c r="BJ57" s="74" t="s">
        <v>181</v>
      </c>
      <c r="BK57" s="97" t="s">
        <v>182</v>
      </c>
      <c r="BL57" s="110"/>
      <c r="BM57" s="102"/>
      <c r="BN57" s="102"/>
      <c r="BO57" s="102"/>
      <c r="BP57" s="98">
        <f>SUM(BP58:BP61)</f>
        <v>282.6</v>
      </c>
      <c r="BQ57" s="98"/>
      <c r="BR57" s="98">
        <f>SUM(BR58:BR61)</f>
        <v>282.6</v>
      </c>
      <c r="BT57" s="74" t="s">
        <v>181</v>
      </c>
      <c r="BU57" s="97" t="s">
        <v>182</v>
      </c>
      <c r="BV57" s="110"/>
      <c r="BW57" s="102"/>
      <c r="BX57" s="102"/>
      <c r="BY57" s="102"/>
      <c r="BZ57" s="98">
        <f>SUM(BZ58:BZ61)</f>
        <v>178.27200000000002</v>
      </c>
      <c r="CA57" s="98"/>
      <c r="CB57" s="98">
        <f>SUM(CB58:CB61)</f>
        <v>178.27200000000002</v>
      </c>
      <c r="CD57" s="74" t="s">
        <v>181</v>
      </c>
      <c r="CE57" s="97" t="s">
        <v>182</v>
      </c>
      <c r="CF57" s="110"/>
      <c r="CG57" s="102"/>
      <c r="CH57" s="102"/>
      <c r="CI57" s="102"/>
      <c r="CJ57" s="98">
        <f>SUM(CJ58:CJ61)</f>
        <v>428.29200000000003</v>
      </c>
      <c r="CK57" s="98"/>
      <c r="CL57" s="98">
        <f>SUM(CL58:CL61)</f>
        <v>428.29200000000003</v>
      </c>
      <c r="CN57" s="74" t="s">
        <v>181</v>
      </c>
      <c r="CO57" s="97" t="s">
        <v>182</v>
      </c>
      <c r="CP57" s="110"/>
      <c r="CQ57" s="102"/>
      <c r="CR57" s="102"/>
      <c r="CS57" s="102"/>
      <c r="CT57" s="98">
        <f>SUM(CT58:CT61)</f>
        <v>280.40400000000005</v>
      </c>
      <c r="CU57" s="98"/>
      <c r="CV57" s="98">
        <f>SUM(CV58:CV61)</f>
        <v>280.40400000000005</v>
      </c>
      <c r="CX57" s="74" t="s">
        <v>181</v>
      </c>
      <c r="CY57" s="97" t="s">
        <v>182</v>
      </c>
      <c r="CZ57" s="110"/>
      <c r="DA57" s="102"/>
      <c r="DB57" s="102"/>
      <c r="DC57" s="102"/>
      <c r="DD57" s="98">
        <f>SUM(DD58:DD61)</f>
        <v>215.244</v>
      </c>
      <c r="DE57" s="98"/>
      <c r="DF57" s="98">
        <f>SUM(DF58:DF61)</f>
        <v>215.244</v>
      </c>
      <c r="DH57" s="74" t="s">
        <v>181</v>
      </c>
      <c r="DI57" s="97" t="s">
        <v>182</v>
      </c>
      <c r="DJ57" s="110"/>
      <c r="DK57" s="102"/>
      <c r="DL57" s="102"/>
      <c r="DM57" s="102"/>
      <c r="DN57" s="98">
        <f>SUM(DN58:DN61)</f>
        <v>284.796</v>
      </c>
      <c r="DO57" s="98"/>
      <c r="DP57" s="98">
        <f>SUM(DP58:DP61)</f>
        <v>284.796</v>
      </c>
      <c r="DR57" s="74" t="s">
        <v>181</v>
      </c>
      <c r="DS57" s="97" t="s">
        <v>182</v>
      </c>
      <c r="DT57" s="110"/>
      <c r="DU57" s="102"/>
      <c r="DV57" s="102"/>
      <c r="DW57" s="102"/>
      <c r="DX57" s="98">
        <f>SUM(DX58:DX61)</f>
        <v>217.44</v>
      </c>
      <c r="DY57" s="98"/>
      <c r="DZ57" s="98">
        <f>SUM(DZ58:DZ61)</f>
        <v>217.44</v>
      </c>
      <c r="EB57" s="74" t="s">
        <v>181</v>
      </c>
      <c r="EC57" s="97" t="s">
        <v>182</v>
      </c>
      <c r="ED57" s="110"/>
      <c r="EE57" s="102"/>
      <c r="EF57" s="102"/>
      <c r="EG57" s="102"/>
      <c r="EH57" s="98">
        <f>SUM(EH58:EH61)</f>
        <v>356.54400000000004</v>
      </c>
      <c r="EI57" s="98"/>
      <c r="EJ57" s="98">
        <f>SUM(EJ58:EJ61)</f>
        <v>356.54400000000004</v>
      </c>
      <c r="EL57" s="74" t="s">
        <v>181</v>
      </c>
      <c r="EM57" s="97" t="s">
        <v>182</v>
      </c>
      <c r="EN57" s="110"/>
      <c r="EO57" s="102"/>
      <c r="EP57" s="102"/>
      <c r="EQ57" s="102"/>
      <c r="ER57" s="98">
        <f>SUM(ER58:ER61)</f>
        <v>352.15200000000004</v>
      </c>
      <c r="ES57" s="98"/>
      <c r="ET57" s="98">
        <f>SUM(ET58:ET61)</f>
        <v>352.15200000000004</v>
      </c>
      <c r="EV57" s="74" t="s">
        <v>181</v>
      </c>
      <c r="EW57" s="97" t="s">
        <v>182</v>
      </c>
      <c r="EX57" s="110"/>
      <c r="EY57" s="102"/>
      <c r="EZ57" s="102"/>
      <c r="FA57" s="102"/>
      <c r="FB57" s="98">
        <f>SUM(FB58:FB61)</f>
        <v>534.816</v>
      </c>
      <c r="FC57" s="98"/>
      <c r="FD57" s="98">
        <f>SUM(FD58:FD61)</f>
        <v>534.816</v>
      </c>
      <c r="FF57" s="74" t="s">
        <v>181</v>
      </c>
      <c r="FG57" s="97" t="s">
        <v>182</v>
      </c>
      <c r="FH57" s="110"/>
      <c r="FI57" s="102"/>
      <c r="FJ57" s="102"/>
      <c r="FK57" s="102"/>
      <c r="FL57" s="98">
        <f>SUM(FL58:FL61)</f>
        <v>110.916</v>
      </c>
      <c r="FM57" s="98"/>
      <c r="FN57" s="98">
        <f>SUM(FN58:FN61)</f>
        <v>110.916</v>
      </c>
      <c r="FP57" s="74" t="s">
        <v>181</v>
      </c>
      <c r="FQ57" s="97" t="s">
        <v>182</v>
      </c>
      <c r="FR57" s="110"/>
      <c r="FS57" s="102">
        <f t="shared" si="2"/>
        <v>0</v>
      </c>
      <c r="FT57" s="102">
        <f t="shared" si="3"/>
        <v>0</v>
      </c>
      <c r="FU57" s="102">
        <f t="shared" si="4"/>
        <v>0</v>
      </c>
      <c r="FV57" s="98">
        <f>SUM(FV58:FV61)</f>
        <v>5480.676</v>
      </c>
      <c r="FW57" s="98">
        <f t="shared" si="5"/>
        <v>0</v>
      </c>
      <c r="FX57" s="98">
        <f t="shared" si="6"/>
        <v>5480.6759999999995</v>
      </c>
    </row>
    <row r="58" spans="2:180" ht="15">
      <c r="B58" s="74"/>
      <c r="C58" s="97" t="s">
        <v>183</v>
      </c>
      <c r="D58" s="110">
        <v>3</v>
      </c>
      <c r="E58" s="102"/>
      <c r="F58" s="102"/>
      <c r="G58" s="102">
        <v>0</v>
      </c>
      <c r="H58" s="98">
        <f>G58*D58*12</f>
        <v>0</v>
      </c>
      <c r="I58" s="98"/>
      <c r="J58" s="113">
        <f>H58-I58</f>
        <v>0</v>
      </c>
      <c r="L58" s="74"/>
      <c r="M58" s="97" t="s">
        <v>183</v>
      </c>
      <c r="N58" s="110">
        <v>3</v>
      </c>
      <c r="O58" s="102"/>
      <c r="P58" s="102"/>
      <c r="Q58" s="102">
        <v>3</v>
      </c>
      <c r="R58" s="98">
        <f>Q58*N58*12</f>
        <v>108</v>
      </c>
      <c r="S58" s="98"/>
      <c r="T58" s="113">
        <f t="shared" si="58"/>
        <v>108</v>
      </c>
      <c r="V58" s="74"/>
      <c r="W58" s="97" t="s">
        <v>183</v>
      </c>
      <c r="X58" s="110">
        <v>3</v>
      </c>
      <c r="Y58" s="102"/>
      <c r="Z58" s="102"/>
      <c r="AA58" s="102">
        <v>1</v>
      </c>
      <c r="AB58" s="98">
        <f>AA58*X58*12</f>
        <v>36</v>
      </c>
      <c r="AC58" s="98"/>
      <c r="AD58" s="113">
        <f t="shared" si="59"/>
        <v>36</v>
      </c>
      <c r="AF58" s="74"/>
      <c r="AG58" s="97" t="s">
        <v>183</v>
      </c>
      <c r="AH58" s="110">
        <v>3</v>
      </c>
      <c r="AI58" s="102"/>
      <c r="AJ58" s="102"/>
      <c r="AK58" s="102">
        <v>0</v>
      </c>
      <c r="AL58" s="98">
        <f>AK58*AH58*12</f>
        <v>0</v>
      </c>
      <c r="AM58" s="98"/>
      <c r="AN58" s="113">
        <f t="shared" si="60"/>
        <v>0</v>
      </c>
      <c r="AP58" s="74"/>
      <c r="AQ58" s="97" t="s">
        <v>183</v>
      </c>
      <c r="AR58" s="110">
        <v>3</v>
      </c>
      <c r="AS58" s="102"/>
      <c r="AT58" s="102"/>
      <c r="AU58" s="102">
        <v>1</v>
      </c>
      <c r="AV58" s="98">
        <f>AU58*AR58*12</f>
        <v>36</v>
      </c>
      <c r="AW58" s="98"/>
      <c r="AX58" s="113">
        <f t="shared" si="61"/>
        <v>36</v>
      </c>
      <c r="AZ58" s="74"/>
      <c r="BA58" s="97" t="s">
        <v>183</v>
      </c>
      <c r="BB58" s="110">
        <v>3</v>
      </c>
      <c r="BC58" s="102"/>
      <c r="BD58" s="102"/>
      <c r="BE58" s="102">
        <v>2</v>
      </c>
      <c r="BF58" s="98">
        <f>BE58*BB58*12</f>
        <v>72</v>
      </c>
      <c r="BG58" s="98"/>
      <c r="BH58" s="113">
        <f t="shared" si="62"/>
        <v>72</v>
      </c>
      <c r="BJ58" s="74"/>
      <c r="BK58" s="97" t="s">
        <v>183</v>
      </c>
      <c r="BL58" s="110">
        <v>3</v>
      </c>
      <c r="BM58" s="102"/>
      <c r="BN58" s="102"/>
      <c r="BO58" s="102">
        <v>2</v>
      </c>
      <c r="BP58" s="98">
        <f>BO58*BL58*12</f>
        <v>72</v>
      </c>
      <c r="BQ58" s="98"/>
      <c r="BR58" s="113">
        <f t="shared" si="63"/>
        <v>72</v>
      </c>
      <c r="BT58" s="74"/>
      <c r="BU58" s="97" t="s">
        <v>183</v>
      </c>
      <c r="BV58" s="110">
        <v>3</v>
      </c>
      <c r="BW58" s="102"/>
      <c r="BX58" s="102"/>
      <c r="BY58" s="102"/>
      <c r="BZ58" s="98">
        <f>BY58*BV58*12</f>
        <v>0</v>
      </c>
      <c r="CA58" s="98"/>
      <c r="CB58" s="113">
        <f t="shared" si="64"/>
        <v>0</v>
      </c>
      <c r="CD58" s="74"/>
      <c r="CE58" s="97" t="s">
        <v>183</v>
      </c>
      <c r="CF58" s="110">
        <v>3</v>
      </c>
      <c r="CG58" s="102"/>
      <c r="CH58" s="102"/>
      <c r="CI58" s="102">
        <v>1</v>
      </c>
      <c r="CJ58" s="98">
        <f>CI58*CF58*12</f>
        <v>36</v>
      </c>
      <c r="CK58" s="98"/>
      <c r="CL58" s="113">
        <f t="shared" si="65"/>
        <v>36</v>
      </c>
      <c r="CN58" s="74"/>
      <c r="CO58" s="97" t="s">
        <v>183</v>
      </c>
      <c r="CP58" s="110">
        <v>3</v>
      </c>
      <c r="CQ58" s="102"/>
      <c r="CR58" s="102"/>
      <c r="CS58" s="102">
        <v>0</v>
      </c>
      <c r="CT58" s="98">
        <f>CS58*CP58*12</f>
        <v>0</v>
      </c>
      <c r="CU58" s="98"/>
      <c r="CV58" s="113">
        <f t="shared" si="66"/>
        <v>0</v>
      </c>
      <c r="CX58" s="74"/>
      <c r="CY58" s="97" t="s">
        <v>183</v>
      </c>
      <c r="CZ58" s="110">
        <v>3</v>
      </c>
      <c r="DA58" s="102"/>
      <c r="DB58" s="102"/>
      <c r="DC58" s="102">
        <v>1</v>
      </c>
      <c r="DD58" s="98">
        <f>DC58*CZ58*12</f>
        <v>36</v>
      </c>
      <c r="DE58" s="98"/>
      <c r="DF58" s="113">
        <f t="shared" si="67"/>
        <v>36</v>
      </c>
      <c r="DH58" s="74"/>
      <c r="DI58" s="97" t="s">
        <v>183</v>
      </c>
      <c r="DJ58" s="110">
        <v>3</v>
      </c>
      <c r="DK58" s="102"/>
      <c r="DL58" s="102"/>
      <c r="DM58" s="102">
        <v>1</v>
      </c>
      <c r="DN58" s="98">
        <f>DM58*DJ58*12</f>
        <v>36</v>
      </c>
      <c r="DO58" s="98"/>
      <c r="DP58" s="113">
        <f t="shared" si="68"/>
        <v>36</v>
      </c>
      <c r="DR58" s="74"/>
      <c r="DS58" s="97" t="s">
        <v>183</v>
      </c>
      <c r="DT58" s="110">
        <v>3</v>
      </c>
      <c r="DU58" s="102"/>
      <c r="DV58" s="102"/>
      <c r="DW58" s="102">
        <v>1</v>
      </c>
      <c r="DX58" s="98">
        <f>DW58*DT58*12</f>
        <v>36</v>
      </c>
      <c r="DY58" s="98"/>
      <c r="DZ58" s="113">
        <f t="shared" si="69"/>
        <v>36</v>
      </c>
      <c r="EB58" s="74"/>
      <c r="EC58" s="97" t="s">
        <v>183</v>
      </c>
      <c r="ED58" s="110">
        <v>3</v>
      </c>
      <c r="EE58" s="102"/>
      <c r="EF58" s="102"/>
      <c r="EG58" s="102">
        <v>2</v>
      </c>
      <c r="EH58" s="98">
        <f>EG58*ED58*12</f>
        <v>72</v>
      </c>
      <c r="EI58" s="98"/>
      <c r="EJ58" s="113">
        <f t="shared" si="70"/>
        <v>72</v>
      </c>
      <c r="EL58" s="74"/>
      <c r="EM58" s="97" t="s">
        <v>183</v>
      </c>
      <c r="EN58" s="110">
        <v>3</v>
      </c>
      <c r="EO58" s="102"/>
      <c r="EP58" s="102"/>
      <c r="EQ58" s="102">
        <v>2</v>
      </c>
      <c r="ER58" s="98">
        <f>EQ58*EN58*12</f>
        <v>72</v>
      </c>
      <c r="ES58" s="98"/>
      <c r="ET58" s="113">
        <f t="shared" si="71"/>
        <v>72</v>
      </c>
      <c r="EV58" s="74"/>
      <c r="EW58" s="97" t="s">
        <v>183</v>
      </c>
      <c r="EX58" s="110">
        <v>3</v>
      </c>
      <c r="EY58" s="102"/>
      <c r="EZ58" s="102"/>
      <c r="FA58" s="102">
        <v>3</v>
      </c>
      <c r="FB58" s="98">
        <f>FA58*EX58*12</f>
        <v>108</v>
      </c>
      <c r="FC58" s="98"/>
      <c r="FD58" s="113">
        <f t="shared" si="72"/>
        <v>108</v>
      </c>
      <c r="FF58" s="74"/>
      <c r="FG58" s="97" t="s">
        <v>183</v>
      </c>
      <c r="FH58" s="110">
        <v>3</v>
      </c>
      <c r="FI58" s="102"/>
      <c r="FJ58" s="102"/>
      <c r="FK58" s="102">
        <v>1</v>
      </c>
      <c r="FL58" s="98">
        <f>FK58*FH58*12</f>
        <v>36</v>
      </c>
      <c r="FM58" s="98"/>
      <c r="FN58" s="113">
        <f t="shared" si="73"/>
        <v>36</v>
      </c>
      <c r="FP58" s="74"/>
      <c r="FQ58" s="97" t="s">
        <v>183</v>
      </c>
      <c r="FR58" s="110">
        <v>3</v>
      </c>
      <c r="FS58" s="102">
        <f t="shared" si="2"/>
        <v>0</v>
      </c>
      <c r="FT58" s="102">
        <f t="shared" si="3"/>
        <v>0</v>
      </c>
      <c r="FU58" s="102">
        <f t="shared" si="4"/>
        <v>21</v>
      </c>
      <c r="FV58" s="98">
        <f>FU58*FR58*12</f>
        <v>756</v>
      </c>
      <c r="FW58" s="98">
        <f t="shared" si="5"/>
        <v>0</v>
      </c>
      <c r="FX58" s="113">
        <f t="shared" si="6"/>
        <v>756</v>
      </c>
    </row>
    <row r="59" spans="2:180" ht="15">
      <c r="B59" s="74"/>
      <c r="C59" s="111" t="s">
        <v>184</v>
      </c>
      <c r="D59" s="110">
        <v>3</v>
      </c>
      <c r="E59" s="102"/>
      <c r="F59" s="102"/>
      <c r="G59" s="102">
        <v>1</v>
      </c>
      <c r="H59" s="98">
        <f>G59*D59*12</f>
        <v>36</v>
      </c>
      <c r="I59" s="98"/>
      <c r="J59" s="113">
        <f>H59-I59</f>
        <v>36</v>
      </c>
      <c r="L59" s="74"/>
      <c r="M59" s="111" t="s">
        <v>184</v>
      </c>
      <c r="N59" s="110">
        <v>3</v>
      </c>
      <c r="O59" s="102"/>
      <c r="P59" s="102"/>
      <c r="Q59" s="102">
        <v>4</v>
      </c>
      <c r="R59" s="98">
        <f>Q59*N59*12</f>
        <v>144</v>
      </c>
      <c r="S59" s="98"/>
      <c r="T59" s="113">
        <f t="shared" si="58"/>
        <v>144</v>
      </c>
      <c r="V59" s="74"/>
      <c r="W59" s="111" t="s">
        <v>184</v>
      </c>
      <c r="X59" s="110">
        <v>3</v>
      </c>
      <c r="Y59" s="102"/>
      <c r="Z59" s="102"/>
      <c r="AA59" s="102">
        <v>2</v>
      </c>
      <c r="AB59" s="98">
        <f>AA59*X59*12</f>
        <v>72</v>
      </c>
      <c r="AC59" s="98"/>
      <c r="AD59" s="113">
        <f t="shared" si="59"/>
        <v>72</v>
      </c>
      <c r="AF59" s="74"/>
      <c r="AG59" s="111" t="s">
        <v>184</v>
      </c>
      <c r="AH59" s="110">
        <v>3</v>
      </c>
      <c r="AI59" s="102"/>
      <c r="AJ59" s="102"/>
      <c r="AK59" s="102">
        <v>2</v>
      </c>
      <c r="AL59" s="98">
        <f>AK59*AH59*12</f>
        <v>72</v>
      </c>
      <c r="AM59" s="98"/>
      <c r="AN59" s="113">
        <f t="shared" si="60"/>
        <v>72</v>
      </c>
      <c r="AP59" s="74"/>
      <c r="AQ59" s="111" t="s">
        <v>184</v>
      </c>
      <c r="AR59" s="110">
        <v>3</v>
      </c>
      <c r="AS59" s="102"/>
      <c r="AT59" s="102"/>
      <c r="AU59" s="102">
        <v>0</v>
      </c>
      <c r="AV59" s="98">
        <f>AU59*AR59*12</f>
        <v>0</v>
      </c>
      <c r="AW59" s="98"/>
      <c r="AX59" s="113">
        <f t="shared" si="61"/>
        <v>0</v>
      </c>
      <c r="AZ59" s="74"/>
      <c r="BA59" s="111" t="s">
        <v>184</v>
      </c>
      <c r="BB59" s="110">
        <v>3</v>
      </c>
      <c r="BC59" s="102"/>
      <c r="BD59" s="102"/>
      <c r="BE59" s="102">
        <v>6</v>
      </c>
      <c r="BF59" s="98">
        <f>BE59*BB59*12</f>
        <v>216</v>
      </c>
      <c r="BG59" s="98"/>
      <c r="BH59" s="113">
        <f t="shared" si="62"/>
        <v>216</v>
      </c>
      <c r="BJ59" s="74"/>
      <c r="BK59" s="111" t="s">
        <v>184</v>
      </c>
      <c r="BL59" s="110">
        <v>3</v>
      </c>
      <c r="BM59" s="102"/>
      <c r="BN59" s="102"/>
      <c r="BO59" s="102">
        <v>0</v>
      </c>
      <c r="BP59" s="98">
        <f>BO59*BL59*12</f>
        <v>0</v>
      </c>
      <c r="BQ59" s="98"/>
      <c r="BR59" s="113">
        <f t="shared" si="63"/>
        <v>0</v>
      </c>
      <c r="BT59" s="74"/>
      <c r="BU59" s="111" t="s">
        <v>184</v>
      </c>
      <c r="BV59" s="110">
        <v>3</v>
      </c>
      <c r="BW59" s="102"/>
      <c r="BX59" s="102"/>
      <c r="BY59" s="102">
        <v>2</v>
      </c>
      <c r="BZ59" s="98">
        <f>BY59*BV59*12</f>
        <v>72</v>
      </c>
      <c r="CA59" s="98"/>
      <c r="CB59" s="113">
        <f t="shared" si="64"/>
        <v>72</v>
      </c>
      <c r="CD59" s="74"/>
      <c r="CE59" s="111" t="s">
        <v>184</v>
      </c>
      <c r="CF59" s="110">
        <v>3</v>
      </c>
      <c r="CG59" s="102"/>
      <c r="CH59" s="102"/>
      <c r="CI59" s="102">
        <v>4</v>
      </c>
      <c r="CJ59" s="98">
        <f>CI59*CF59*12</f>
        <v>144</v>
      </c>
      <c r="CK59" s="98"/>
      <c r="CL59" s="113">
        <f t="shared" si="65"/>
        <v>144</v>
      </c>
      <c r="CN59" s="74"/>
      <c r="CO59" s="111" t="s">
        <v>184</v>
      </c>
      <c r="CP59" s="110">
        <v>3</v>
      </c>
      <c r="CQ59" s="102"/>
      <c r="CR59" s="102"/>
      <c r="CS59" s="102">
        <v>1</v>
      </c>
      <c r="CT59" s="98">
        <f>CS59*CP59*12</f>
        <v>36</v>
      </c>
      <c r="CU59" s="98"/>
      <c r="CV59" s="113">
        <f t="shared" si="66"/>
        <v>36</v>
      </c>
      <c r="CX59" s="74"/>
      <c r="CY59" s="111" t="s">
        <v>184</v>
      </c>
      <c r="CZ59" s="110">
        <v>3</v>
      </c>
      <c r="DA59" s="102"/>
      <c r="DB59" s="102"/>
      <c r="DC59" s="102">
        <v>2</v>
      </c>
      <c r="DD59" s="98">
        <f>DC59*CZ59*12</f>
        <v>72</v>
      </c>
      <c r="DE59" s="98"/>
      <c r="DF59" s="113">
        <f t="shared" si="67"/>
        <v>72</v>
      </c>
      <c r="DH59" s="74"/>
      <c r="DI59" s="111" t="s">
        <v>184</v>
      </c>
      <c r="DJ59" s="110">
        <v>3</v>
      </c>
      <c r="DK59" s="102"/>
      <c r="DL59" s="102"/>
      <c r="DM59" s="102">
        <v>2</v>
      </c>
      <c r="DN59" s="98">
        <f>DM59*DJ59*12</f>
        <v>72</v>
      </c>
      <c r="DO59" s="98"/>
      <c r="DP59" s="113">
        <f t="shared" si="68"/>
        <v>72</v>
      </c>
      <c r="DR59" s="74"/>
      <c r="DS59" s="111" t="s">
        <v>184</v>
      </c>
      <c r="DT59" s="110">
        <v>3</v>
      </c>
      <c r="DU59" s="102"/>
      <c r="DV59" s="102"/>
      <c r="DW59" s="102">
        <v>3</v>
      </c>
      <c r="DX59" s="98">
        <f>DW59*DT59*12</f>
        <v>108</v>
      </c>
      <c r="DY59" s="98"/>
      <c r="DZ59" s="113">
        <f t="shared" si="69"/>
        <v>108</v>
      </c>
      <c r="EB59" s="74"/>
      <c r="EC59" s="111" t="s">
        <v>184</v>
      </c>
      <c r="ED59" s="110">
        <v>3</v>
      </c>
      <c r="EE59" s="102"/>
      <c r="EF59" s="102"/>
      <c r="EG59" s="102">
        <v>2</v>
      </c>
      <c r="EH59" s="98">
        <f>EG59*ED59*12</f>
        <v>72</v>
      </c>
      <c r="EI59" s="98"/>
      <c r="EJ59" s="113">
        <f t="shared" si="70"/>
        <v>72</v>
      </c>
      <c r="EL59" s="74"/>
      <c r="EM59" s="111" t="s">
        <v>184</v>
      </c>
      <c r="EN59" s="110">
        <v>3</v>
      </c>
      <c r="EO59" s="102"/>
      <c r="EP59" s="102"/>
      <c r="EQ59" s="102">
        <v>0</v>
      </c>
      <c r="ER59" s="98">
        <f>EQ59*EN59*12</f>
        <v>0</v>
      </c>
      <c r="ES59" s="98"/>
      <c r="ET59" s="113">
        <f t="shared" si="71"/>
        <v>0</v>
      </c>
      <c r="EV59" s="74"/>
      <c r="EW59" s="111" t="s">
        <v>184</v>
      </c>
      <c r="EX59" s="110">
        <v>3</v>
      </c>
      <c r="EY59" s="102"/>
      <c r="EZ59" s="102"/>
      <c r="FA59" s="102">
        <v>3</v>
      </c>
      <c r="FB59" s="98">
        <f>FA59*EX59*12</f>
        <v>108</v>
      </c>
      <c r="FC59" s="98"/>
      <c r="FD59" s="113">
        <f t="shared" si="72"/>
        <v>108</v>
      </c>
      <c r="FF59" s="74"/>
      <c r="FG59" s="111" t="s">
        <v>184</v>
      </c>
      <c r="FH59" s="110">
        <v>3</v>
      </c>
      <c r="FI59" s="102"/>
      <c r="FJ59" s="102"/>
      <c r="FK59" s="102">
        <v>2</v>
      </c>
      <c r="FL59" s="98">
        <f>FK59*FH59*12</f>
        <v>72</v>
      </c>
      <c r="FM59" s="98"/>
      <c r="FN59" s="113">
        <f t="shared" si="73"/>
        <v>72</v>
      </c>
      <c r="FP59" s="74"/>
      <c r="FQ59" s="111" t="s">
        <v>184</v>
      </c>
      <c r="FR59" s="110">
        <v>3</v>
      </c>
      <c r="FS59" s="102">
        <f t="shared" si="2"/>
        <v>0</v>
      </c>
      <c r="FT59" s="102">
        <f t="shared" si="3"/>
        <v>0</v>
      </c>
      <c r="FU59" s="102">
        <f t="shared" si="4"/>
        <v>36</v>
      </c>
      <c r="FV59" s="98">
        <f>FU59*FR59*12</f>
        <v>1296</v>
      </c>
      <c r="FW59" s="98">
        <f t="shared" si="5"/>
        <v>0</v>
      </c>
      <c r="FX59" s="113">
        <f t="shared" si="6"/>
        <v>1296</v>
      </c>
    </row>
    <row r="60" spans="2:180" ht="15">
      <c r="B60" s="74"/>
      <c r="C60" s="111" t="s">
        <v>185</v>
      </c>
      <c r="D60" s="110">
        <v>2.817</v>
      </c>
      <c r="E60" s="102"/>
      <c r="F60" s="102"/>
      <c r="G60" s="102">
        <v>8</v>
      </c>
      <c r="H60" s="98">
        <f>G60*D60*12</f>
        <v>270.432</v>
      </c>
      <c r="I60" s="98"/>
      <c r="J60" s="113">
        <f>H60-I60</f>
        <v>270.432</v>
      </c>
      <c r="L60" s="74"/>
      <c r="M60" s="111" t="s">
        <v>185</v>
      </c>
      <c r="N60" s="110">
        <v>2.817</v>
      </c>
      <c r="O60" s="102"/>
      <c r="P60" s="102"/>
      <c r="Q60" s="102">
        <v>7</v>
      </c>
      <c r="R60" s="98">
        <f>Q60*N60*12</f>
        <v>236.62800000000001</v>
      </c>
      <c r="S60" s="98"/>
      <c r="T60" s="113">
        <f t="shared" si="58"/>
        <v>236.62800000000001</v>
      </c>
      <c r="V60" s="74"/>
      <c r="W60" s="111" t="s">
        <v>185</v>
      </c>
      <c r="X60" s="110">
        <v>2.817</v>
      </c>
      <c r="Y60" s="102"/>
      <c r="Z60" s="102"/>
      <c r="AA60" s="102">
        <v>4</v>
      </c>
      <c r="AB60" s="98">
        <f>AA60*X60*12</f>
        <v>135.216</v>
      </c>
      <c r="AC60" s="98"/>
      <c r="AD60" s="113">
        <f t="shared" si="59"/>
        <v>135.216</v>
      </c>
      <c r="AF60" s="74"/>
      <c r="AG60" s="111" t="s">
        <v>185</v>
      </c>
      <c r="AH60" s="110">
        <v>2.817</v>
      </c>
      <c r="AI60" s="102"/>
      <c r="AJ60" s="102"/>
      <c r="AK60" s="102">
        <v>7</v>
      </c>
      <c r="AL60" s="98">
        <f>AK60*AH60*12</f>
        <v>236.62800000000001</v>
      </c>
      <c r="AM60" s="98"/>
      <c r="AN60" s="113">
        <f t="shared" si="60"/>
        <v>236.62800000000001</v>
      </c>
      <c r="AP60" s="74"/>
      <c r="AQ60" s="111" t="s">
        <v>185</v>
      </c>
      <c r="AR60" s="110">
        <v>2.817</v>
      </c>
      <c r="AS60" s="102"/>
      <c r="AT60" s="102"/>
      <c r="AU60" s="102">
        <v>7</v>
      </c>
      <c r="AV60" s="98">
        <f>AU60*AR60*12</f>
        <v>236.62800000000001</v>
      </c>
      <c r="AW60" s="98"/>
      <c r="AX60" s="113">
        <f t="shared" si="61"/>
        <v>236.62800000000001</v>
      </c>
      <c r="AZ60" s="74"/>
      <c r="BA60" s="111" t="s">
        <v>185</v>
      </c>
      <c r="BB60" s="110">
        <v>2.817</v>
      </c>
      <c r="BC60" s="102"/>
      <c r="BD60" s="102"/>
      <c r="BE60" s="102">
        <v>8</v>
      </c>
      <c r="BF60" s="98">
        <f>BE60*BB60*12</f>
        <v>270.432</v>
      </c>
      <c r="BG60" s="98"/>
      <c r="BH60" s="113">
        <f t="shared" si="62"/>
        <v>270.432</v>
      </c>
      <c r="BJ60" s="74"/>
      <c r="BK60" s="111" t="s">
        <v>185</v>
      </c>
      <c r="BL60" s="110">
        <v>2.817</v>
      </c>
      <c r="BM60" s="102"/>
      <c r="BN60" s="102"/>
      <c r="BO60" s="102">
        <v>6</v>
      </c>
      <c r="BP60" s="98">
        <f>BO60*BL60*12</f>
        <v>202.824</v>
      </c>
      <c r="BQ60" s="98"/>
      <c r="BR60" s="113">
        <f t="shared" si="63"/>
        <v>202.824</v>
      </c>
      <c r="BT60" s="74"/>
      <c r="BU60" s="111" t="s">
        <v>185</v>
      </c>
      <c r="BV60" s="110">
        <v>2.817</v>
      </c>
      <c r="BW60" s="102"/>
      <c r="BX60" s="102"/>
      <c r="BY60" s="102">
        <v>3</v>
      </c>
      <c r="BZ60" s="98">
        <f>BY60*BV60*12</f>
        <v>101.412</v>
      </c>
      <c r="CA60" s="98"/>
      <c r="CB60" s="113">
        <f t="shared" si="64"/>
        <v>101.412</v>
      </c>
      <c r="CD60" s="74"/>
      <c r="CE60" s="111" t="s">
        <v>185</v>
      </c>
      <c r="CF60" s="110">
        <v>2.817</v>
      </c>
      <c r="CG60" s="102"/>
      <c r="CH60" s="102"/>
      <c r="CI60" s="102">
        <v>7</v>
      </c>
      <c r="CJ60" s="98">
        <f>CI60*CF60*12</f>
        <v>236.62800000000001</v>
      </c>
      <c r="CK60" s="98"/>
      <c r="CL60" s="113">
        <f t="shared" si="65"/>
        <v>236.62800000000001</v>
      </c>
      <c r="CN60" s="74"/>
      <c r="CO60" s="111" t="s">
        <v>185</v>
      </c>
      <c r="CP60" s="110">
        <v>2.817</v>
      </c>
      <c r="CQ60" s="102"/>
      <c r="CR60" s="102"/>
      <c r="CS60" s="102">
        <v>7</v>
      </c>
      <c r="CT60" s="98">
        <f>CS60*CP60*12</f>
        <v>236.62800000000001</v>
      </c>
      <c r="CU60" s="98"/>
      <c r="CV60" s="113">
        <f t="shared" si="66"/>
        <v>236.62800000000001</v>
      </c>
      <c r="CX60" s="74"/>
      <c r="CY60" s="111" t="s">
        <v>185</v>
      </c>
      <c r="CZ60" s="110">
        <v>2.817</v>
      </c>
      <c r="DA60" s="102"/>
      <c r="DB60" s="102"/>
      <c r="DC60" s="102">
        <v>3</v>
      </c>
      <c r="DD60" s="98">
        <f>DC60*CZ60*12</f>
        <v>101.412</v>
      </c>
      <c r="DE60" s="98"/>
      <c r="DF60" s="113">
        <f t="shared" si="67"/>
        <v>101.412</v>
      </c>
      <c r="DH60" s="74"/>
      <c r="DI60" s="111" t="s">
        <v>185</v>
      </c>
      <c r="DJ60" s="110">
        <v>2.817</v>
      </c>
      <c r="DK60" s="102"/>
      <c r="DL60" s="102"/>
      <c r="DM60" s="102">
        <v>5</v>
      </c>
      <c r="DN60" s="98">
        <f>DM60*DJ60*12</f>
        <v>169.02</v>
      </c>
      <c r="DO60" s="98"/>
      <c r="DP60" s="113">
        <f t="shared" si="68"/>
        <v>169.02</v>
      </c>
      <c r="DR60" s="74"/>
      <c r="DS60" s="111" t="s">
        <v>185</v>
      </c>
      <c r="DT60" s="110">
        <v>2.817</v>
      </c>
      <c r="DU60" s="102"/>
      <c r="DV60" s="102"/>
      <c r="DW60" s="102">
        <v>2</v>
      </c>
      <c r="DX60" s="98">
        <f>DW60*DT60*12</f>
        <v>67.608</v>
      </c>
      <c r="DY60" s="98"/>
      <c r="DZ60" s="113">
        <f t="shared" si="69"/>
        <v>67.608</v>
      </c>
      <c r="EB60" s="74"/>
      <c r="EC60" s="111" t="s">
        <v>185</v>
      </c>
      <c r="ED60" s="110">
        <v>2.817</v>
      </c>
      <c r="EE60" s="102"/>
      <c r="EF60" s="102"/>
      <c r="EG60" s="102">
        <v>6</v>
      </c>
      <c r="EH60" s="98">
        <f>EG60*ED60*12</f>
        <v>202.824</v>
      </c>
      <c r="EI60" s="98"/>
      <c r="EJ60" s="113">
        <f t="shared" si="70"/>
        <v>202.824</v>
      </c>
      <c r="EL60" s="74"/>
      <c r="EM60" s="111" t="s">
        <v>185</v>
      </c>
      <c r="EN60" s="110">
        <v>2.817</v>
      </c>
      <c r="EO60" s="102"/>
      <c r="EP60" s="102"/>
      <c r="EQ60" s="102">
        <v>8</v>
      </c>
      <c r="ER60" s="98">
        <f>EQ60*EN60*12</f>
        <v>270.432</v>
      </c>
      <c r="ES60" s="98"/>
      <c r="ET60" s="113">
        <f t="shared" si="71"/>
        <v>270.432</v>
      </c>
      <c r="EV60" s="74"/>
      <c r="EW60" s="111" t="s">
        <v>185</v>
      </c>
      <c r="EX60" s="110">
        <v>2.817</v>
      </c>
      <c r="EY60" s="102"/>
      <c r="EZ60" s="102"/>
      <c r="FA60" s="102">
        <v>9</v>
      </c>
      <c r="FB60" s="98">
        <f>FA60*EX60*12</f>
        <v>304.236</v>
      </c>
      <c r="FC60" s="98"/>
      <c r="FD60" s="113">
        <f t="shared" si="72"/>
        <v>304.236</v>
      </c>
      <c r="FF60" s="74"/>
      <c r="FG60" s="111" t="s">
        <v>185</v>
      </c>
      <c r="FH60" s="110">
        <v>2.817</v>
      </c>
      <c r="FI60" s="102"/>
      <c r="FJ60" s="102"/>
      <c r="FK60" s="102">
        <v>0</v>
      </c>
      <c r="FL60" s="98">
        <f>FK60*FH60*12</f>
        <v>0</v>
      </c>
      <c r="FM60" s="98"/>
      <c r="FN60" s="113">
        <f t="shared" si="73"/>
        <v>0</v>
      </c>
      <c r="FP60" s="74"/>
      <c r="FQ60" s="111" t="s">
        <v>185</v>
      </c>
      <c r="FR60" s="110">
        <v>2.817</v>
      </c>
      <c r="FS60" s="102">
        <f t="shared" si="2"/>
        <v>0</v>
      </c>
      <c r="FT60" s="102">
        <f t="shared" si="3"/>
        <v>0</v>
      </c>
      <c r="FU60" s="102">
        <f t="shared" si="4"/>
        <v>97</v>
      </c>
      <c r="FV60" s="98">
        <f>FU60*FR60*12</f>
        <v>3278.9880000000003</v>
      </c>
      <c r="FW60" s="98">
        <f t="shared" si="5"/>
        <v>0</v>
      </c>
      <c r="FX60" s="113">
        <f t="shared" si="6"/>
        <v>3278.9880000000003</v>
      </c>
    </row>
    <row r="61" spans="2:180" ht="15">
      <c r="B61" s="74"/>
      <c r="C61" s="111" t="s">
        <v>186</v>
      </c>
      <c r="D61" s="110">
        <f>1.8*4.5%</f>
        <v>0.081</v>
      </c>
      <c r="E61" s="102"/>
      <c r="F61" s="102"/>
      <c r="G61" s="102">
        <f>SUM(G58:G60)</f>
        <v>9</v>
      </c>
      <c r="H61" s="98">
        <f>G61*D61*12</f>
        <v>8.748</v>
      </c>
      <c r="I61" s="98"/>
      <c r="J61" s="113">
        <f>H61-I61</f>
        <v>8.748</v>
      </c>
      <c r="L61" s="74"/>
      <c r="M61" s="111" t="s">
        <v>186</v>
      </c>
      <c r="N61" s="110">
        <f>1.8*4.5%</f>
        <v>0.081</v>
      </c>
      <c r="O61" s="102"/>
      <c r="P61" s="102"/>
      <c r="Q61" s="102">
        <f>SUM(Q58:Q60)</f>
        <v>14</v>
      </c>
      <c r="R61" s="98">
        <f>Q61*N61*12</f>
        <v>13.608</v>
      </c>
      <c r="S61" s="98"/>
      <c r="T61" s="113">
        <f t="shared" si="58"/>
        <v>13.608</v>
      </c>
      <c r="V61" s="74"/>
      <c r="W61" s="111" t="s">
        <v>186</v>
      </c>
      <c r="X61" s="110">
        <f>1.8*4.5%</f>
        <v>0.081</v>
      </c>
      <c r="Y61" s="102"/>
      <c r="Z61" s="102"/>
      <c r="AA61" s="102">
        <f>SUM(AA58:AA60)</f>
        <v>7</v>
      </c>
      <c r="AB61" s="98">
        <f>AA61*X61*12</f>
        <v>6.804</v>
      </c>
      <c r="AC61" s="98"/>
      <c r="AD61" s="113">
        <f t="shared" si="59"/>
        <v>6.804</v>
      </c>
      <c r="AF61" s="74"/>
      <c r="AG61" s="111" t="s">
        <v>186</v>
      </c>
      <c r="AH61" s="110">
        <f>1.8*4.5%</f>
        <v>0.081</v>
      </c>
      <c r="AI61" s="102"/>
      <c r="AJ61" s="102"/>
      <c r="AK61" s="102">
        <f>SUM(AK58:AK60)</f>
        <v>9</v>
      </c>
      <c r="AL61" s="98">
        <f>AK61*AH61*12</f>
        <v>8.748</v>
      </c>
      <c r="AM61" s="98"/>
      <c r="AN61" s="113">
        <f t="shared" si="60"/>
        <v>8.748</v>
      </c>
      <c r="AP61" s="74"/>
      <c r="AQ61" s="111" t="s">
        <v>186</v>
      </c>
      <c r="AR61" s="110">
        <f>1.8*4.5%</f>
        <v>0.081</v>
      </c>
      <c r="AS61" s="102"/>
      <c r="AT61" s="102"/>
      <c r="AU61" s="102">
        <f>SUM(AU58:AU60)</f>
        <v>8</v>
      </c>
      <c r="AV61" s="98">
        <f>AU61*AR61*12</f>
        <v>7.776</v>
      </c>
      <c r="AW61" s="98"/>
      <c r="AX61" s="113">
        <f t="shared" si="61"/>
        <v>7.776</v>
      </c>
      <c r="AZ61" s="74"/>
      <c r="BA61" s="111" t="s">
        <v>186</v>
      </c>
      <c r="BB61" s="110">
        <f>1.8*4.5%</f>
        <v>0.081</v>
      </c>
      <c r="BC61" s="102"/>
      <c r="BD61" s="102"/>
      <c r="BE61" s="102">
        <f>SUM(BE58:BE60)</f>
        <v>16</v>
      </c>
      <c r="BF61" s="98">
        <f>BE61*BB61*12</f>
        <v>15.552</v>
      </c>
      <c r="BG61" s="98"/>
      <c r="BH61" s="113">
        <f t="shared" si="62"/>
        <v>15.552</v>
      </c>
      <c r="BJ61" s="74"/>
      <c r="BK61" s="111" t="s">
        <v>186</v>
      </c>
      <c r="BL61" s="110">
        <f>1.8*4.5%</f>
        <v>0.081</v>
      </c>
      <c r="BM61" s="102"/>
      <c r="BN61" s="102"/>
      <c r="BO61" s="102">
        <f>SUM(BO58:BO60)</f>
        <v>8</v>
      </c>
      <c r="BP61" s="98">
        <f>BO61*BL61*12</f>
        <v>7.776</v>
      </c>
      <c r="BQ61" s="98"/>
      <c r="BR61" s="113">
        <f t="shared" si="63"/>
        <v>7.776</v>
      </c>
      <c r="BT61" s="74"/>
      <c r="BU61" s="111" t="s">
        <v>186</v>
      </c>
      <c r="BV61" s="110">
        <f>1.8*4.5%</f>
        <v>0.081</v>
      </c>
      <c r="BW61" s="102"/>
      <c r="BX61" s="102"/>
      <c r="BY61" s="102">
        <f>SUM(BY58:BY60)</f>
        <v>5</v>
      </c>
      <c r="BZ61" s="98">
        <f>BY61*BV61*12</f>
        <v>4.86</v>
      </c>
      <c r="CA61" s="98"/>
      <c r="CB61" s="113">
        <f t="shared" si="64"/>
        <v>4.86</v>
      </c>
      <c r="CD61" s="74"/>
      <c r="CE61" s="111" t="s">
        <v>186</v>
      </c>
      <c r="CF61" s="110">
        <f>1.8*4.5%</f>
        <v>0.081</v>
      </c>
      <c r="CG61" s="102"/>
      <c r="CH61" s="102"/>
      <c r="CI61" s="102">
        <f>SUM(CI58:CI60)</f>
        <v>12</v>
      </c>
      <c r="CJ61" s="98">
        <f>CI61*CF61*12</f>
        <v>11.664</v>
      </c>
      <c r="CK61" s="98"/>
      <c r="CL61" s="113">
        <f t="shared" si="65"/>
        <v>11.664</v>
      </c>
      <c r="CN61" s="74"/>
      <c r="CO61" s="111" t="s">
        <v>186</v>
      </c>
      <c r="CP61" s="110">
        <f>1.8*4.5%</f>
        <v>0.081</v>
      </c>
      <c r="CQ61" s="102"/>
      <c r="CR61" s="102"/>
      <c r="CS61" s="102">
        <f>SUM(CS58:CS60)</f>
        <v>8</v>
      </c>
      <c r="CT61" s="98">
        <f>CS61*CP61*12</f>
        <v>7.776</v>
      </c>
      <c r="CU61" s="98"/>
      <c r="CV61" s="113">
        <f t="shared" si="66"/>
        <v>7.776</v>
      </c>
      <c r="CX61" s="74"/>
      <c r="CY61" s="111" t="s">
        <v>186</v>
      </c>
      <c r="CZ61" s="110">
        <f>1.8*4.5%</f>
        <v>0.081</v>
      </c>
      <c r="DA61" s="102"/>
      <c r="DB61" s="102"/>
      <c r="DC61" s="102">
        <f>SUM(DC58:DC60)</f>
        <v>6</v>
      </c>
      <c r="DD61" s="98">
        <f>DC61*CZ61*12</f>
        <v>5.832</v>
      </c>
      <c r="DE61" s="98"/>
      <c r="DF61" s="113">
        <f t="shared" si="67"/>
        <v>5.832</v>
      </c>
      <c r="DH61" s="74"/>
      <c r="DI61" s="111" t="s">
        <v>186</v>
      </c>
      <c r="DJ61" s="110">
        <f>1.8*4.5%</f>
        <v>0.081</v>
      </c>
      <c r="DK61" s="102"/>
      <c r="DL61" s="102"/>
      <c r="DM61" s="102">
        <f>SUM(DM58:DM60)</f>
        <v>8</v>
      </c>
      <c r="DN61" s="98">
        <f>DM61*DJ61*12</f>
        <v>7.776</v>
      </c>
      <c r="DO61" s="98"/>
      <c r="DP61" s="113">
        <f t="shared" si="68"/>
        <v>7.776</v>
      </c>
      <c r="DR61" s="74"/>
      <c r="DS61" s="111" t="s">
        <v>186</v>
      </c>
      <c r="DT61" s="110">
        <f>1.8*4.5%</f>
        <v>0.081</v>
      </c>
      <c r="DU61" s="102"/>
      <c r="DV61" s="102"/>
      <c r="DW61" s="102">
        <f>SUM(DW58:DW60)</f>
        <v>6</v>
      </c>
      <c r="DX61" s="98">
        <f>DW61*DT61*12</f>
        <v>5.832</v>
      </c>
      <c r="DY61" s="98"/>
      <c r="DZ61" s="113">
        <f t="shared" si="69"/>
        <v>5.832</v>
      </c>
      <c r="EB61" s="74"/>
      <c r="EC61" s="111" t="s">
        <v>186</v>
      </c>
      <c r="ED61" s="110">
        <f>1.8*4.5%</f>
        <v>0.081</v>
      </c>
      <c r="EE61" s="102"/>
      <c r="EF61" s="102"/>
      <c r="EG61" s="102">
        <f>SUM(EG58:EG60)</f>
        <v>10</v>
      </c>
      <c r="EH61" s="98">
        <f>EG61*ED61*12</f>
        <v>9.72</v>
      </c>
      <c r="EI61" s="98"/>
      <c r="EJ61" s="113">
        <f t="shared" si="70"/>
        <v>9.72</v>
      </c>
      <c r="EL61" s="74"/>
      <c r="EM61" s="111" t="s">
        <v>186</v>
      </c>
      <c r="EN61" s="110">
        <f>1.8*4.5%</f>
        <v>0.081</v>
      </c>
      <c r="EO61" s="102"/>
      <c r="EP61" s="102"/>
      <c r="EQ61" s="102">
        <f>SUM(EQ58:EQ60)</f>
        <v>10</v>
      </c>
      <c r="ER61" s="98">
        <f>EQ61*EN61*12</f>
        <v>9.72</v>
      </c>
      <c r="ES61" s="98"/>
      <c r="ET61" s="113">
        <f t="shared" si="71"/>
        <v>9.72</v>
      </c>
      <c r="EV61" s="74"/>
      <c r="EW61" s="111" t="s">
        <v>186</v>
      </c>
      <c r="EX61" s="110">
        <f>1.8*4.5%</f>
        <v>0.081</v>
      </c>
      <c r="EY61" s="102"/>
      <c r="EZ61" s="102"/>
      <c r="FA61" s="102">
        <f>SUM(FA58:FA60)</f>
        <v>15</v>
      </c>
      <c r="FB61" s="98">
        <f>FA61*EX61*12</f>
        <v>14.580000000000002</v>
      </c>
      <c r="FC61" s="98"/>
      <c r="FD61" s="113">
        <f t="shared" si="72"/>
        <v>14.580000000000002</v>
      </c>
      <c r="FF61" s="74"/>
      <c r="FG61" s="111" t="s">
        <v>186</v>
      </c>
      <c r="FH61" s="110">
        <f>1.8*4.5%</f>
        <v>0.081</v>
      </c>
      <c r="FI61" s="102"/>
      <c r="FJ61" s="102"/>
      <c r="FK61" s="102">
        <f>SUM(FK58:FK60)</f>
        <v>3</v>
      </c>
      <c r="FL61" s="98">
        <f>FK61*FH61*12</f>
        <v>2.916</v>
      </c>
      <c r="FM61" s="98"/>
      <c r="FN61" s="113">
        <f t="shared" si="73"/>
        <v>2.916</v>
      </c>
      <c r="FP61" s="74"/>
      <c r="FQ61" s="111" t="s">
        <v>186</v>
      </c>
      <c r="FR61" s="110">
        <f>1.8*4.5%</f>
        <v>0.081</v>
      </c>
      <c r="FS61" s="102">
        <f t="shared" si="2"/>
        <v>0</v>
      </c>
      <c r="FT61" s="102">
        <f t="shared" si="3"/>
        <v>0</v>
      </c>
      <c r="FU61" s="102">
        <f t="shared" si="4"/>
        <v>154</v>
      </c>
      <c r="FV61" s="98">
        <f>FU61*FR61*12</f>
        <v>149.688</v>
      </c>
      <c r="FW61" s="98">
        <f t="shared" si="5"/>
        <v>0</v>
      </c>
      <c r="FX61" s="113">
        <f t="shared" si="6"/>
        <v>149.688</v>
      </c>
    </row>
    <row r="62" spans="1:256" s="62" customFormat="1" ht="15">
      <c r="A62" s="83"/>
      <c r="B62" s="99">
        <v>6</v>
      </c>
      <c r="C62" s="94" t="s">
        <v>55</v>
      </c>
      <c r="D62" s="101"/>
      <c r="E62" s="109"/>
      <c r="F62" s="109"/>
      <c r="G62" s="109"/>
      <c r="H62" s="95">
        <f>H63+H66+H67</f>
        <v>207.33981</v>
      </c>
      <c r="I62" s="95">
        <f>I63+I66+I67</f>
        <v>11.344437000000001</v>
      </c>
      <c r="J62" s="95">
        <f>J63+J66+J67</f>
        <v>195.995373</v>
      </c>
      <c r="K62" s="83"/>
      <c r="L62" s="99">
        <v>6</v>
      </c>
      <c r="M62" s="94" t="s">
        <v>55</v>
      </c>
      <c r="N62" s="101"/>
      <c r="O62" s="109"/>
      <c r="P62" s="109"/>
      <c r="Q62" s="109"/>
      <c r="R62" s="95">
        <f>R63+R66+R67</f>
        <v>196.18913</v>
      </c>
      <c r="S62" s="95">
        <f>S63+S66+S67</f>
        <v>13.458497000000001</v>
      </c>
      <c r="T62" s="95">
        <f>T63+T66+T67</f>
        <v>182.730633</v>
      </c>
      <c r="U62" s="83"/>
      <c r="V62" s="99">
        <v>6</v>
      </c>
      <c r="W62" s="94" t="s">
        <v>55</v>
      </c>
      <c r="X62" s="101"/>
      <c r="Y62" s="109"/>
      <c r="Z62" s="109"/>
      <c r="AA62" s="109"/>
      <c r="AB62" s="95">
        <f>AB63+AB66+AB67</f>
        <v>138.21928000000003</v>
      </c>
      <c r="AC62" s="95">
        <f>AC63+AC66+AC67</f>
        <v>6.457048</v>
      </c>
      <c r="AD62" s="95">
        <f>AD63+AD66+AD67</f>
        <v>131.762232</v>
      </c>
      <c r="AE62" s="83"/>
      <c r="AF62" s="99">
        <v>6</v>
      </c>
      <c r="AG62" s="94" t="s">
        <v>55</v>
      </c>
      <c r="AH62" s="101"/>
      <c r="AI62" s="109"/>
      <c r="AJ62" s="109"/>
      <c r="AK62" s="109"/>
      <c r="AL62" s="95">
        <f>AL63+AL66+AL67</f>
        <v>132.06746</v>
      </c>
      <c r="AM62" s="95">
        <f>AM63+AM66+AM67</f>
        <v>7.540962</v>
      </c>
      <c r="AN62" s="95">
        <f>AN63+AN66+AN67</f>
        <v>124.526498</v>
      </c>
      <c r="AO62" s="83"/>
      <c r="AP62" s="99">
        <v>6</v>
      </c>
      <c r="AQ62" s="94" t="s">
        <v>55</v>
      </c>
      <c r="AR62" s="101"/>
      <c r="AS62" s="109"/>
      <c r="AT62" s="109"/>
      <c r="AU62" s="109"/>
      <c r="AV62" s="95">
        <f>AV63+AV66+AV67</f>
        <v>144.32984000000002</v>
      </c>
      <c r="AW62" s="95">
        <f>AW63+AW66+AW67</f>
        <v>7.737704</v>
      </c>
      <c r="AX62" s="95">
        <f>AX63+AX66+AX67</f>
        <v>136.592136</v>
      </c>
      <c r="AY62" s="83"/>
      <c r="AZ62" s="99">
        <v>6</v>
      </c>
      <c r="BA62" s="94" t="s">
        <v>55</v>
      </c>
      <c r="BB62" s="101"/>
      <c r="BC62" s="109"/>
      <c r="BD62" s="109"/>
      <c r="BE62" s="109"/>
      <c r="BF62" s="95">
        <f>BF63+BF66+BF67</f>
        <v>183.86149</v>
      </c>
      <c r="BG62" s="95">
        <f>BG63+BG66+BG67</f>
        <v>9.780277</v>
      </c>
      <c r="BH62" s="95">
        <f>BH63+BH66+BH67</f>
        <v>174.081213</v>
      </c>
      <c r="BI62" s="83"/>
      <c r="BJ62" s="99">
        <v>6</v>
      </c>
      <c r="BK62" s="94" t="s">
        <v>55</v>
      </c>
      <c r="BL62" s="101"/>
      <c r="BM62" s="109"/>
      <c r="BN62" s="109"/>
      <c r="BO62" s="109"/>
      <c r="BP62" s="95">
        <f>BP63+BP66+BP67</f>
        <v>122.25704</v>
      </c>
      <c r="BQ62" s="95">
        <f>BQ63+BQ66+BQ67</f>
        <v>7.063160000000001</v>
      </c>
      <c r="BR62" s="95">
        <f>BR63+BR66+BR67</f>
        <v>115.19388000000001</v>
      </c>
      <c r="BS62" s="83"/>
      <c r="BT62" s="99">
        <v>6</v>
      </c>
      <c r="BU62" s="94" t="s">
        <v>55</v>
      </c>
      <c r="BV62" s="101"/>
      <c r="BW62" s="109"/>
      <c r="BX62" s="109"/>
      <c r="BY62" s="109"/>
      <c r="BZ62" s="95">
        <f>BZ63+BZ66+BZ67</f>
        <v>123.88423</v>
      </c>
      <c r="CA62" s="95">
        <f>CA63+CA66+CA67</f>
        <v>5.345639</v>
      </c>
      <c r="CB62" s="95">
        <f>CB63+CB66+CB67</f>
        <v>118.538591</v>
      </c>
      <c r="CC62" s="83"/>
      <c r="CD62" s="99">
        <v>6</v>
      </c>
      <c r="CE62" s="94" t="s">
        <v>55</v>
      </c>
      <c r="CF62" s="101"/>
      <c r="CG62" s="109"/>
      <c r="CH62" s="109"/>
      <c r="CI62" s="109"/>
      <c r="CJ62" s="95">
        <f>CJ63+CJ66+CJ67</f>
        <v>149.27964999999998</v>
      </c>
      <c r="CK62" s="95">
        <f>CK63+CK66+CK67</f>
        <v>7.536685</v>
      </c>
      <c r="CL62" s="95">
        <f>CL63+CL66+CL67</f>
        <v>141.742965</v>
      </c>
      <c r="CM62" s="83"/>
      <c r="CN62" s="99">
        <v>6</v>
      </c>
      <c r="CO62" s="94" t="s">
        <v>55</v>
      </c>
      <c r="CP62" s="101"/>
      <c r="CQ62" s="109"/>
      <c r="CR62" s="109"/>
      <c r="CS62" s="109"/>
      <c r="CT62" s="95">
        <f>CT63+CT66+CT67</f>
        <v>135.70351</v>
      </c>
      <c r="CU62" s="95">
        <f>CU63+CU66+CU67</f>
        <v>7.364383</v>
      </c>
      <c r="CV62" s="95">
        <f>CV63+CV66+CV67</f>
        <v>128.339127</v>
      </c>
      <c r="CW62" s="83"/>
      <c r="CX62" s="99">
        <v>6</v>
      </c>
      <c r="CY62" s="94" t="s">
        <v>55</v>
      </c>
      <c r="CZ62" s="101"/>
      <c r="DA62" s="109"/>
      <c r="DB62" s="109"/>
      <c r="DC62" s="109"/>
      <c r="DD62" s="95">
        <f>DD63+DD66+DD67</f>
        <v>142.54599000000002</v>
      </c>
      <c r="DE62" s="95">
        <f>DE63+DE66+DE67</f>
        <v>8.180679000000001</v>
      </c>
      <c r="DF62" s="95">
        <f>DF63+DF66+DF67</f>
        <v>134.36531100000002</v>
      </c>
      <c r="DG62" s="83"/>
      <c r="DH62" s="99">
        <v>6</v>
      </c>
      <c r="DI62" s="94" t="s">
        <v>55</v>
      </c>
      <c r="DJ62" s="101"/>
      <c r="DK62" s="109"/>
      <c r="DL62" s="109"/>
      <c r="DM62" s="109"/>
      <c r="DN62" s="95">
        <f>DN63+DN66+DN67</f>
        <v>123.71414000000001</v>
      </c>
      <c r="DO62" s="95">
        <f>DO63+DO66+DO67</f>
        <v>7.049718</v>
      </c>
      <c r="DP62" s="95">
        <f>DP63+DP66+DP67</f>
        <v>116.664422</v>
      </c>
      <c r="DQ62" s="83"/>
      <c r="DR62" s="99">
        <v>6</v>
      </c>
      <c r="DS62" s="94" t="s">
        <v>55</v>
      </c>
      <c r="DT62" s="101"/>
      <c r="DU62" s="109"/>
      <c r="DV62" s="109"/>
      <c r="DW62" s="109"/>
      <c r="DX62" s="95">
        <f>DX63+DX66+DX67</f>
        <v>122.33008000000001</v>
      </c>
      <c r="DY62" s="95">
        <f>DY63+DY66+DY67</f>
        <v>6.799208</v>
      </c>
      <c r="DZ62" s="95">
        <f>DZ63+DZ66+DZ67</f>
        <v>115.530872</v>
      </c>
      <c r="EA62" s="83"/>
      <c r="EB62" s="99">
        <v>6</v>
      </c>
      <c r="EC62" s="94" t="s">
        <v>55</v>
      </c>
      <c r="ED62" s="101"/>
      <c r="EE62" s="109"/>
      <c r="EF62" s="109"/>
      <c r="EG62" s="109"/>
      <c r="EH62" s="95">
        <f>EH63+EH66+EH67</f>
        <v>110.28287</v>
      </c>
      <c r="EI62" s="95">
        <f>EI63+EI66+EI67</f>
        <v>5.4482870000000005</v>
      </c>
      <c r="EJ62" s="95">
        <f>EJ63+EJ66+EJ67</f>
        <v>104.83458300000001</v>
      </c>
      <c r="EK62" s="83"/>
      <c r="EL62" s="99">
        <v>6</v>
      </c>
      <c r="EM62" s="94" t="s">
        <v>55</v>
      </c>
      <c r="EN62" s="101"/>
      <c r="EO62" s="109"/>
      <c r="EP62" s="109"/>
      <c r="EQ62" s="109"/>
      <c r="ER62" s="95">
        <f>ER63+ER66+ER67</f>
        <v>114.27963</v>
      </c>
      <c r="ES62" s="95">
        <f>ES63+ES66+ES67</f>
        <v>5.489835</v>
      </c>
      <c r="ET62" s="95">
        <f>ET63+ET66+ET67</f>
        <v>108.789795</v>
      </c>
      <c r="EU62" s="83"/>
      <c r="EV62" s="99">
        <v>6</v>
      </c>
      <c r="EW62" s="94" t="s">
        <v>55</v>
      </c>
      <c r="EX62" s="101"/>
      <c r="EY62" s="109"/>
      <c r="EZ62" s="109"/>
      <c r="FA62" s="109"/>
      <c r="FB62" s="95">
        <f>FB63+FB66+FB67</f>
        <v>109.43342</v>
      </c>
      <c r="FC62" s="95">
        <f>FC63+FC66+FC67</f>
        <v>5.109182000000001</v>
      </c>
      <c r="FD62" s="95">
        <f>FD63+FD66+FD67</f>
        <v>104.324238</v>
      </c>
      <c r="FE62" s="83"/>
      <c r="FF62" s="99">
        <v>6</v>
      </c>
      <c r="FG62" s="94" t="s">
        <v>55</v>
      </c>
      <c r="FH62" s="101"/>
      <c r="FI62" s="109"/>
      <c r="FJ62" s="109"/>
      <c r="FK62" s="109"/>
      <c r="FL62" s="95">
        <f>FL63+FL66+FL67</f>
        <v>136.58747000000002</v>
      </c>
      <c r="FM62" s="95">
        <f>FM63+FM66+FM67</f>
        <v>7.464587000000001</v>
      </c>
      <c r="FN62" s="95">
        <f>FN63+FN66+FN67</f>
        <v>129.12288300000003</v>
      </c>
      <c r="FO62" s="83"/>
      <c r="FP62" s="99">
        <v>6</v>
      </c>
      <c r="FQ62" s="94" t="s">
        <v>55</v>
      </c>
      <c r="FR62" s="101"/>
      <c r="FS62" s="109">
        <f t="shared" si="2"/>
        <v>0</v>
      </c>
      <c r="FT62" s="109">
        <f t="shared" si="3"/>
        <v>0</v>
      </c>
      <c r="FU62" s="109">
        <f t="shared" si="4"/>
        <v>0</v>
      </c>
      <c r="FV62" s="95">
        <f>FV63+FV66+FV67</f>
        <v>2392.3050399999997</v>
      </c>
      <c r="FW62" s="95">
        <f t="shared" si="5"/>
        <v>129.170288</v>
      </c>
      <c r="FX62" s="95">
        <f t="shared" si="6"/>
        <v>2263.134752</v>
      </c>
      <c r="FY62" s="83"/>
      <c r="FZ62" s="83"/>
      <c r="GA62" s="83"/>
      <c r="GB62" s="83"/>
      <c r="GC62" s="83"/>
      <c r="GD62" s="83"/>
      <c r="GE62" s="83"/>
      <c r="GF62" s="83"/>
      <c r="GG62" s="83"/>
      <c r="GH62" s="83"/>
      <c r="GI62" s="83"/>
      <c r="GJ62" s="83"/>
      <c r="GK62" s="83"/>
      <c r="GL62" s="83"/>
      <c r="GM62" s="83"/>
      <c r="GN62" s="83"/>
      <c r="GO62" s="83"/>
      <c r="GP62" s="83"/>
      <c r="GQ62" s="83"/>
      <c r="GR62" s="83"/>
      <c r="GS62" s="83"/>
      <c r="GT62" s="83"/>
      <c r="GU62" s="83"/>
      <c r="GV62" s="83"/>
      <c r="GW62" s="83"/>
      <c r="GX62" s="83"/>
      <c r="GY62" s="83"/>
      <c r="GZ62" s="83"/>
      <c r="HA62" s="83"/>
      <c r="HB62" s="83"/>
      <c r="HC62" s="83"/>
      <c r="HD62" s="83"/>
      <c r="HE62" s="83"/>
      <c r="HF62" s="83"/>
      <c r="HG62" s="83"/>
      <c r="HH62" s="83"/>
      <c r="HI62" s="83"/>
      <c r="HJ62" s="83"/>
      <c r="HK62" s="83"/>
      <c r="HL62" s="83"/>
      <c r="HM62" s="83"/>
      <c r="HN62" s="83"/>
      <c r="HO62" s="83"/>
      <c r="HP62" s="83"/>
      <c r="HQ62" s="83"/>
      <c r="HR62" s="83"/>
      <c r="HS62" s="83"/>
      <c r="HT62" s="83"/>
      <c r="HU62" s="83"/>
      <c r="HV62" s="83"/>
      <c r="HW62" s="83"/>
      <c r="HX62" s="83"/>
      <c r="HY62" s="83"/>
      <c r="HZ62" s="83"/>
      <c r="IA62" s="83"/>
      <c r="IB62" s="83"/>
      <c r="IC62" s="83"/>
      <c r="ID62" s="83"/>
      <c r="IE62" s="83"/>
      <c r="IF62" s="83"/>
      <c r="IG62" s="83"/>
      <c r="IH62" s="83"/>
      <c r="II62" s="83"/>
      <c r="IJ62" s="83"/>
      <c r="IK62" s="83"/>
      <c r="IL62" s="83"/>
      <c r="IM62" s="83"/>
      <c r="IN62" s="83"/>
      <c r="IO62" s="83"/>
      <c r="IP62" s="83"/>
      <c r="IQ62" s="83"/>
      <c r="IR62" s="83"/>
      <c r="IS62" s="83"/>
      <c r="IT62" s="83"/>
      <c r="IU62" s="83"/>
      <c r="IV62" s="83"/>
    </row>
    <row r="63" spans="2:180" ht="15">
      <c r="B63" s="74" t="s">
        <v>187</v>
      </c>
      <c r="C63" s="97" t="s">
        <v>188</v>
      </c>
      <c r="D63" s="110"/>
      <c r="E63" s="102"/>
      <c r="F63" s="102"/>
      <c r="G63" s="102"/>
      <c r="H63" s="98">
        <f>H64+H65</f>
        <v>113.44437</v>
      </c>
      <c r="I63" s="98">
        <f>I64+I65</f>
        <v>11.344437000000001</v>
      </c>
      <c r="J63" s="98">
        <f>J64+J65</f>
        <v>102.09993300000001</v>
      </c>
      <c r="L63" s="74" t="s">
        <v>187</v>
      </c>
      <c r="M63" s="97" t="s">
        <v>188</v>
      </c>
      <c r="N63" s="110"/>
      <c r="O63" s="102"/>
      <c r="P63" s="102"/>
      <c r="Q63" s="102"/>
      <c r="R63" s="98">
        <f>R64+R65</f>
        <v>134.58497</v>
      </c>
      <c r="S63" s="98">
        <f>S64+S65</f>
        <v>13.458497000000001</v>
      </c>
      <c r="T63" s="98">
        <f>T64+T65</f>
        <v>121.126473</v>
      </c>
      <c r="V63" s="74" t="s">
        <v>187</v>
      </c>
      <c r="W63" s="97" t="s">
        <v>188</v>
      </c>
      <c r="X63" s="110"/>
      <c r="Y63" s="102"/>
      <c r="Z63" s="102"/>
      <c r="AA63" s="102"/>
      <c r="AB63" s="98">
        <f>AB64+AB65</f>
        <v>64.57048</v>
      </c>
      <c r="AC63" s="98">
        <f>AC64+AC65</f>
        <v>6.457048</v>
      </c>
      <c r="AD63" s="98">
        <f>AD64+AD65</f>
        <v>58.113432</v>
      </c>
      <c r="AF63" s="74" t="s">
        <v>187</v>
      </c>
      <c r="AG63" s="97" t="s">
        <v>188</v>
      </c>
      <c r="AH63" s="110"/>
      <c r="AI63" s="102"/>
      <c r="AJ63" s="102"/>
      <c r="AK63" s="102"/>
      <c r="AL63" s="98">
        <f>AL64+AL65</f>
        <v>75.40962</v>
      </c>
      <c r="AM63" s="98">
        <f>AM64+AM65</f>
        <v>7.540962</v>
      </c>
      <c r="AN63" s="98">
        <f>AN64+AN65</f>
        <v>67.86865800000001</v>
      </c>
      <c r="AP63" s="74" t="s">
        <v>187</v>
      </c>
      <c r="AQ63" s="97" t="s">
        <v>188</v>
      </c>
      <c r="AR63" s="110"/>
      <c r="AS63" s="102"/>
      <c r="AT63" s="102"/>
      <c r="AU63" s="102"/>
      <c r="AV63" s="98">
        <f>AV64+AV65</f>
        <v>77.37704</v>
      </c>
      <c r="AW63" s="98">
        <f>AW64+AW65</f>
        <v>7.737704</v>
      </c>
      <c r="AX63" s="98">
        <f>AX64+AX65</f>
        <v>69.639336</v>
      </c>
      <c r="AZ63" s="74" t="s">
        <v>187</v>
      </c>
      <c r="BA63" s="97" t="s">
        <v>188</v>
      </c>
      <c r="BB63" s="110"/>
      <c r="BC63" s="102"/>
      <c r="BD63" s="102"/>
      <c r="BE63" s="102"/>
      <c r="BF63" s="98">
        <f>BF64+BF65</f>
        <v>97.80277</v>
      </c>
      <c r="BG63" s="98">
        <f>BG64+BG65</f>
        <v>9.780277</v>
      </c>
      <c r="BH63" s="98">
        <f>BH64+BH65</f>
        <v>88.022493</v>
      </c>
      <c r="BJ63" s="74" t="s">
        <v>187</v>
      </c>
      <c r="BK63" s="97" t="s">
        <v>188</v>
      </c>
      <c r="BL63" s="110"/>
      <c r="BM63" s="102"/>
      <c r="BN63" s="102"/>
      <c r="BO63" s="102"/>
      <c r="BP63" s="98">
        <f>BP64+BP65</f>
        <v>70.6316</v>
      </c>
      <c r="BQ63" s="98">
        <f>BQ64+BQ65</f>
        <v>7.063160000000001</v>
      </c>
      <c r="BR63" s="98">
        <f>BR64+BR65</f>
        <v>63.56844</v>
      </c>
      <c r="BT63" s="74" t="s">
        <v>187</v>
      </c>
      <c r="BU63" s="97" t="s">
        <v>188</v>
      </c>
      <c r="BV63" s="110"/>
      <c r="BW63" s="102"/>
      <c r="BX63" s="102"/>
      <c r="BY63" s="102"/>
      <c r="BZ63" s="98">
        <f>BZ64+BZ65</f>
        <v>53.45639</v>
      </c>
      <c r="CA63" s="98">
        <f>CA64+CA65</f>
        <v>5.345639</v>
      </c>
      <c r="CB63" s="98">
        <f>CB64+CB65</f>
        <v>48.110751</v>
      </c>
      <c r="CD63" s="74" t="s">
        <v>187</v>
      </c>
      <c r="CE63" s="97" t="s">
        <v>188</v>
      </c>
      <c r="CF63" s="110"/>
      <c r="CG63" s="102"/>
      <c r="CH63" s="102"/>
      <c r="CI63" s="102"/>
      <c r="CJ63" s="98">
        <f>CJ64+CJ65</f>
        <v>75.36685</v>
      </c>
      <c r="CK63" s="98">
        <f>CK64+CK65</f>
        <v>7.536685</v>
      </c>
      <c r="CL63" s="98">
        <f>CL64+CL65</f>
        <v>67.830165</v>
      </c>
      <c r="CN63" s="74" t="s">
        <v>187</v>
      </c>
      <c r="CO63" s="97" t="s">
        <v>188</v>
      </c>
      <c r="CP63" s="110"/>
      <c r="CQ63" s="102"/>
      <c r="CR63" s="102"/>
      <c r="CS63" s="102"/>
      <c r="CT63" s="98">
        <f>CT64+CT65</f>
        <v>73.64383</v>
      </c>
      <c r="CU63" s="98">
        <f>CU64+CU65</f>
        <v>7.364383</v>
      </c>
      <c r="CV63" s="98">
        <f>CV64+CV65</f>
        <v>66.27944699999999</v>
      </c>
      <c r="CX63" s="74" t="s">
        <v>187</v>
      </c>
      <c r="CY63" s="97" t="s">
        <v>188</v>
      </c>
      <c r="CZ63" s="110"/>
      <c r="DA63" s="102"/>
      <c r="DB63" s="102"/>
      <c r="DC63" s="102"/>
      <c r="DD63" s="98">
        <f>DD64+DD65</f>
        <v>81.80679</v>
      </c>
      <c r="DE63" s="98">
        <f>DE64+DE65</f>
        <v>8.180679000000001</v>
      </c>
      <c r="DF63" s="98">
        <f>DF64+DF65</f>
        <v>73.62611100000001</v>
      </c>
      <c r="DH63" s="74" t="s">
        <v>187</v>
      </c>
      <c r="DI63" s="97" t="s">
        <v>188</v>
      </c>
      <c r="DJ63" s="110"/>
      <c r="DK63" s="102"/>
      <c r="DL63" s="102"/>
      <c r="DM63" s="102"/>
      <c r="DN63" s="98">
        <f>DN64+DN65</f>
        <v>70.49718</v>
      </c>
      <c r="DO63" s="98">
        <f>DO64+DO65</f>
        <v>7.049718</v>
      </c>
      <c r="DP63" s="98">
        <f>DP64+DP65</f>
        <v>63.447462</v>
      </c>
      <c r="DR63" s="74" t="s">
        <v>187</v>
      </c>
      <c r="DS63" s="97" t="s">
        <v>188</v>
      </c>
      <c r="DT63" s="110"/>
      <c r="DU63" s="102"/>
      <c r="DV63" s="102"/>
      <c r="DW63" s="102"/>
      <c r="DX63" s="98">
        <f>DX64+DX65</f>
        <v>67.99208</v>
      </c>
      <c r="DY63" s="98">
        <f>DY64+DY65</f>
        <v>6.799208</v>
      </c>
      <c r="DZ63" s="98">
        <f>DZ64+DZ65</f>
        <v>61.192872</v>
      </c>
      <c r="EB63" s="74" t="s">
        <v>187</v>
      </c>
      <c r="EC63" s="97" t="s">
        <v>188</v>
      </c>
      <c r="ED63" s="110"/>
      <c r="EE63" s="102"/>
      <c r="EF63" s="102"/>
      <c r="EG63" s="102"/>
      <c r="EH63" s="98">
        <f>EH64+EH65</f>
        <v>54.48287</v>
      </c>
      <c r="EI63" s="98">
        <f>EI64+EI65</f>
        <v>5.4482870000000005</v>
      </c>
      <c r="EJ63" s="98">
        <f>EJ64+EJ65</f>
        <v>49.034583</v>
      </c>
      <c r="EL63" s="74" t="s">
        <v>187</v>
      </c>
      <c r="EM63" s="97" t="s">
        <v>188</v>
      </c>
      <c r="EN63" s="110"/>
      <c r="EO63" s="102"/>
      <c r="EP63" s="102"/>
      <c r="EQ63" s="102"/>
      <c r="ER63" s="98">
        <f>ER64+ER65</f>
        <v>54.89835</v>
      </c>
      <c r="ES63" s="98">
        <f>ES64+ES65</f>
        <v>5.489835</v>
      </c>
      <c r="ET63" s="98">
        <f>ET64+ET65</f>
        <v>49.408515</v>
      </c>
      <c r="EV63" s="74" t="s">
        <v>187</v>
      </c>
      <c r="EW63" s="97" t="s">
        <v>188</v>
      </c>
      <c r="EX63" s="110"/>
      <c r="EY63" s="102"/>
      <c r="EZ63" s="102"/>
      <c r="FA63" s="102"/>
      <c r="FB63" s="98">
        <f>FB64+FB65</f>
        <v>51.09182</v>
      </c>
      <c r="FC63" s="98">
        <f>FC64+FC65</f>
        <v>5.109182000000001</v>
      </c>
      <c r="FD63" s="98">
        <f>FD64+FD65</f>
        <v>45.982637999999994</v>
      </c>
      <c r="FF63" s="74" t="s">
        <v>187</v>
      </c>
      <c r="FG63" s="97" t="s">
        <v>188</v>
      </c>
      <c r="FH63" s="110"/>
      <c r="FI63" s="102"/>
      <c r="FJ63" s="102"/>
      <c r="FK63" s="102"/>
      <c r="FL63" s="98">
        <f>FL64+FL65</f>
        <v>74.64587</v>
      </c>
      <c r="FM63" s="98">
        <f>FM64+FM65</f>
        <v>7.464587000000001</v>
      </c>
      <c r="FN63" s="98">
        <f>FN64+FN65</f>
        <v>67.18128300000001</v>
      </c>
      <c r="FP63" s="74" t="s">
        <v>187</v>
      </c>
      <c r="FQ63" s="97" t="s">
        <v>178</v>
      </c>
      <c r="FR63" s="110"/>
      <c r="FS63" s="102">
        <f t="shared" si="2"/>
        <v>0</v>
      </c>
      <c r="FT63" s="102">
        <f t="shared" si="3"/>
        <v>0</v>
      </c>
      <c r="FU63" s="102">
        <f t="shared" si="4"/>
        <v>0</v>
      </c>
      <c r="FV63" s="98">
        <f>FV64+FV65</f>
        <v>1291.70288</v>
      </c>
      <c r="FW63" s="98">
        <f t="shared" si="5"/>
        <v>129.170288</v>
      </c>
      <c r="FX63" s="98">
        <f t="shared" si="6"/>
        <v>1162.532592</v>
      </c>
    </row>
    <row r="64" spans="2:180" ht="15">
      <c r="B64" s="74"/>
      <c r="C64" s="97" t="s">
        <v>160</v>
      </c>
      <c r="D64" s="98" t="s">
        <v>189</v>
      </c>
      <c r="E64" s="102"/>
      <c r="F64" s="102"/>
      <c r="G64" s="102">
        <f>G55</f>
        <v>18567</v>
      </c>
      <c r="H64" s="98">
        <f>G64*6110/1000000</f>
        <v>113.44437</v>
      </c>
      <c r="I64" s="98">
        <f>H64*10%</f>
        <v>11.344437000000001</v>
      </c>
      <c r="J64" s="113">
        <f>H64-I64</f>
        <v>102.09993300000001</v>
      </c>
      <c r="L64" s="74"/>
      <c r="M64" s="97" t="s">
        <v>160</v>
      </c>
      <c r="N64" s="98" t="s">
        <v>189</v>
      </c>
      <c r="O64" s="102"/>
      <c r="P64" s="102"/>
      <c r="Q64" s="102">
        <f>Q55</f>
        <v>22027</v>
      </c>
      <c r="R64" s="98">
        <f>Q64*6110/1000000</f>
        <v>134.58497</v>
      </c>
      <c r="S64" s="98">
        <f>R64*10%</f>
        <v>13.458497000000001</v>
      </c>
      <c r="T64" s="113">
        <f>R64-S64</f>
        <v>121.126473</v>
      </c>
      <c r="V64" s="74"/>
      <c r="W64" s="97" t="s">
        <v>160</v>
      </c>
      <c r="X64" s="98" t="s">
        <v>189</v>
      </c>
      <c r="Y64" s="102"/>
      <c r="Z64" s="102"/>
      <c r="AA64" s="102">
        <f>AA55</f>
        <v>0</v>
      </c>
      <c r="AB64" s="98">
        <f>AA64*6110/1000000</f>
        <v>0</v>
      </c>
      <c r="AC64" s="98">
        <f>AB64*10%</f>
        <v>0</v>
      </c>
      <c r="AD64" s="113">
        <f>AB64-AC64</f>
        <v>0</v>
      </c>
      <c r="AF64" s="74"/>
      <c r="AG64" s="97" t="s">
        <v>160</v>
      </c>
      <c r="AH64" s="98" t="s">
        <v>189</v>
      </c>
      <c r="AI64" s="102"/>
      <c r="AJ64" s="102"/>
      <c r="AK64" s="102">
        <f>AK55</f>
        <v>0</v>
      </c>
      <c r="AL64" s="98">
        <f>AK64*6110/1000000</f>
        <v>0</v>
      </c>
      <c r="AM64" s="98">
        <f>AL64*10%</f>
        <v>0</v>
      </c>
      <c r="AN64" s="113">
        <f>AL64-AM64</f>
        <v>0</v>
      </c>
      <c r="AP64" s="74"/>
      <c r="AQ64" s="97" t="s">
        <v>160</v>
      </c>
      <c r="AR64" s="98" t="s">
        <v>189</v>
      </c>
      <c r="AS64" s="102"/>
      <c r="AT64" s="102"/>
      <c r="AU64" s="102">
        <f>AU55</f>
        <v>0</v>
      </c>
      <c r="AV64" s="98">
        <f>AU64*6110/1000000</f>
        <v>0</v>
      </c>
      <c r="AW64" s="98">
        <f>AV64*10%</f>
        <v>0</v>
      </c>
      <c r="AX64" s="113">
        <f>AV64-AW64</f>
        <v>0</v>
      </c>
      <c r="AZ64" s="74"/>
      <c r="BA64" s="97" t="s">
        <v>160</v>
      </c>
      <c r="BB64" s="98" t="s">
        <v>189</v>
      </c>
      <c r="BC64" s="102"/>
      <c r="BD64" s="102"/>
      <c r="BE64" s="102">
        <f>BE55</f>
        <v>0</v>
      </c>
      <c r="BF64" s="98">
        <f>BE64*6110/1000000</f>
        <v>0</v>
      </c>
      <c r="BG64" s="98">
        <f>BF64*10%</f>
        <v>0</v>
      </c>
      <c r="BH64" s="113">
        <f>BF64-BG64</f>
        <v>0</v>
      </c>
      <c r="BJ64" s="74"/>
      <c r="BK64" s="97" t="s">
        <v>160</v>
      </c>
      <c r="BL64" s="98" t="s">
        <v>189</v>
      </c>
      <c r="BM64" s="102"/>
      <c r="BN64" s="102"/>
      <c r="BO64" s="102">
        <f>BO55</f>
        <v>0</v>
      </c>
      <c r="BP64" s="98">
        <f>BO64*6110/1000000</f>
        <v>0</v>
      </c>
      <c r="BQ64" s="98">
        <f>BP64*10%</f>
        <v>0</v>
      </c>
      <c r="BR64" s="113">
        <f>BP64-BQ64</f>
        <v>0</v>
      </c>
      <c r="BT64" s="74"/>
      <c r="BU64" s="97" t="s">
        <v>160</v>
      </c>
      <c r="BV64" s="98" t="s">
        <v>189</v>
      </c>
      <c r="BW64" s="102"/>
      <c r="BX64" s="102"/>
      <c r="BY64" s="102">
        <f>BY55</f>
        <v>0</v>
      </c>
      <c r="BZ64" s="98">
        <f>BY64*6110/1000000</f>
        <v>0</v>
      </c>
      <c r="CA64" s="98">
        <f>BZ64*10%</f>
        <v>0</v>
      </c>
      <c r="CB64" s="113">
        <f>BZ64-CA64</f>
        <v>0</v>
      </c>
      <c r="CD64" s="74"/>
      <c r="CE64" s="97" t="s">
        <v>160</v>
      </c>
      <c r="CF64" s="98" t="s">
        <v>189</v>
      </c>
      <c r="CG64" s="102"/>
      <c r="CH64" s="102"/>
      <c r="CI64" s="102">
        <f>CI55</f>
        <v>0</v>
      </c>
      <c r="CJ64" s="98">
        <f>CI64*6110/1000000</f>
        <v>0</v>
      </c>
      <c r="CK64" s="98">
        <f>CJ64*10%</f>
        <v>0</v>
      </c>
      <c r="CL64" s="113">
        <f>CJ64-CK64</f>
        <v>0</v>
      </c>
      <c r="CN64" s="74"/>
      <c r="CO64" s="97" t="s">
        <v>160</v>
      </c>
      <c r="CP64" s="98" t="s">
        <v>189</v>
      </c>
      <c r="CQ64" s="102"/>
      <c r="CR64" s="102"/>
      <c r="CS64" s="102">
        <f>CS55</f>
        <v>0</v>
      </c>
      <c r="CT64" s="98">
        <f>CS64*6110/1000000</f>
        <v>0</v>
      </c>
      <c r="CU64" s="98">
        <f>CT64*10%</f>
        <v>0</v>
      </c>
      <c r="CV64" s="113">
        <f>CT64-CU64</f>
        <v>0</v>
      </c>
      <c r="CX64" s="74"/>
      <c r="CY64" s="97" t="s">
        <v>160</v>
      </c>
      <c r="CZ64" s="98" t="s">
        <v>189</v>
      </c>
      <c r="DA64" s="102"/>
      <c r="DB64" s="102"/>
      <c r="DC64" s="102">
        <f>DC55</f>
        <v>0</v>
      </c>
      <c r="DD64" s="98">
        <f>DC64*6110/1000000</f>
        <v>0</v>
      </c>
      <c r="DE64" s="98">
        <f>DD64*10%</f>
        <v>0</v>
      </c>
      <c r="DF64" s="113">
        <f>DD64-DE64</f>
        <v>0</v>
      </c>
      <c r="DH64" s="74"/>
      <c r="DI64" s="97" t="s">
        <v>160</v>
      </c>
      <c r="DJ64" s="98" t="s">
        <v>189</v>
      </c>
      <c r="DK64" s="102"/>
      <c r="DL64" s="102"/>
      <c r="DM64" s="102">
        <f>DM55</f>
        <v>0</v>
      </c>
      <c r="DN64" s="98">
        <f>DM64*6110/1000000</f>
        <v>0</v>
      </c>
      <c r="DO64" s="98">
        <f>DN64*10%</f>
        <v>0</v>
      </c>
      <c r="DP64" s="113">
        <f>DN64-DO64</f>
        <v>0</v>
      </c>
      <c r="DR64" s="74"/>
      <c r="DS64" s="97" t="s">
        <v>160</v>
      </c>
      <c r="DT64" s="98" t="s">
        <v>189</v>
      </c>
      <c r="DU64" s="102"/>
      <c r="DV64" s="102"/>
      <c r="DW64" s="102">
        <f>DW55</f>
        <v>0</v>
      </c>
      <c r="DX64" s="98">
        <f>DW64*6110/1000000</f>
        <v>0</v>
      </c>
      <c r="DY64" s="98">
        <f>DX64*10%</f>
        <v>0</v>
      </c>
      <c r="DZ64" s="113">
        <f>DX64-DY64</f>
        <v>0</v>
      </c>
      <c r="EB64" s="74"/>
      <c r="EC64" s="97" t="s">
        <v>160</v>
      </c>
      <c r="ED64" s="98" t="s">
        <v>189</v>
      </c>
      <c r="EE64" s="102"/>
      <c r="EF64" s="102"/>
      <c r="EG64" s="102">
        <f>EG55</f>
        <v>0</v>
      </c>
      <c r="EH64" s="98">
        <f>EG64*6110/1000000</f>
        <v>0</v>
      </c>
      <c r="EI64" s="98">
        <f>EH64*10%</f>
        <v>0</v>
      </c>
      <c r="EJ64" s="113">
        <f>EH64-EI64</f>
        <v>0</v>
      </c>
      <c r="EL64" s="74"/>
      <c r="EM64" s="97" t="s">
        <v>160</v>
      </c>
      <c r="EN64" s="98" t="s">
        <v>189</v>
      </c>
      <c r="EO64" s="102"/>
      <c r="EP64" s="102"/>
      <c r="EQ64" s="102">
        <f>EQ55</f>
        <v>0</v>
      </c>
      <c r="ER64" s="98">
        <f>EQ64*6110/1000000</f>
        <v>0</v>
      </c>
      <c r="ES64" s="98">
        <f>ER64*10%</f>
        <v>0</v>
      </c>
      <c r="ET64" s="113">
        <f>ER64-ES64</f>
        <v>0</v>
      </c>
      <c r="EV64" s="74"/>
      <c r="EW64" s="97" t="s">
        <v>160</v>
      </c>
      <c r="EX64" s="98" t="s">
        <v>189</v>
      </c>
      <c r="EY64" s="102"/>
      <c r="EZ64" s="102"/>
      <c r="FA64" s="102">
        <f>FA55</f>
        <v>0</v>
      </c>
      <c r="FB64" s="98">
        <f>FA64*6110/1000000</f>
        <v>0</v>
      </c>
      <c r="FC64" s="98">
        <f>FB64*10%</f>
        <v>0</v>
      </c>
      <c r="FD64" s="113">
        <f>FB64-FC64</f>
        <v>0</v>
      </c>
      <c r="FF64" s="74"/>
      <c r="FG64" s="97" t="s">
        <v>160</v>
      </c>
      <c r="FH64" s="98" t="s">
        <v>189</v>
      </c>
      <c r="FI64" s="102"/>
      <c r="FJ64" s="102"/>
      <c r="FK64" s="102">
        <f>FK55</f>
        <v>0</v>
      </c>
      <c r="FL64" s="98">
        <f>FK64*6110/1000000</f>
        <v>0</v>
      </c>
      <c r="FM64" s="98">
        <f>FL64*10%</f>
        <v>0</v>
      </c>
      <c r="FN64" s="113">
        <f>FL64-FM64</f>
        <v>0</v>
      </c>
      <c r="FP64" s="74"/>
      <c r="FQ64" s="97" t="s">
        <v>160</v>
      </c>
      <c r="FR64" s="98" t="s">
        <v>189</v>
      </c>
      <c r="FS64" s="102">
        <f t="shared" si="2"/>
        <v>0</v>
      </c>
      <c r="FT64" s="102">
        <f t="shared" si="3"/>
        <v>0</v>
      </c>
      <c r="FU64" s="102">
        <f t="shared" si="4"/>
        <v>40594</v>
      </c>
      <c r="FV64" s="98">
        <f>FU64*6110/1000000</f>
        <v>248.02934</v>
      </c>
      <c r="FW64" s="98">
        <f t="shared" si="5"/>
        <v>24.802934</v>
      </c>
      <c r="FX64" s="113">
        <f t="shared" si="6"/>
        <v>223.226406</v>
      </c>
    </row>
    <row r="65" spans="2:180" ht="15">
      <c r="B65" s="74"/>
      <c r="C65" s="97" t="s">
        <v>162</v>
      </c>
      <c r="D65" s="98" t="s">
        <v>189</v>
      </c>
      <c r="E65" s="102"/>
      <c r="F65" s="102"/>
      <c r="G65" s="102">
        <f>G56</f>
        <v>0</v>
      </c>
      <c r="H65" s="98">
        <f>G65*6110/1000000</f>
        <v>0</v>
      </c>
      <c r="I65" s="98"/>
      <c r="J65" s="113">
        <f>H65-I65</f>
        <v>0</v>
      </c>
      <c r="L65" s="74"/>
      <c r="M65" s="97" t="s">
        <v>162</v>
      </c>
      <c r="N65" s="98" t="s">
        <v>189</v>
      </c>
      <c r="O65" s="102"/>
      <c r="P65" s="102"/>
      <c r="Q65" s="102">
        <f>Q56</f>
        <v>0</v>
      </c>
      <c r="R65" s="98">
        <f>Q65*6110/1000000</f>
        <v>0</v>
      </c>
      <c r="S65" s="98"/>
      <c r="T65" s="113">
        <f>R65-S65</f>
        <v>0</v>
      </c>
      <c r="V65" s="74"/>
      <c r="W65" s="97" t="s">
        <v>162</v>
      </c>
      <c r="X65" s="98" t="s">
        <v>189</v>
      </c>
      <c r="Y65" s="102"/>
      <c r="Z65" s="102"/>
      <c r="AA65" s="102">
        <f>AA56</f>
        <v>10568</v>
      </c>
      <c r="AB65" s="98">
        <f>AA65*6110/1000000</f>
        <v>64.57048</v>
      </c>
      <c r="AC65" s="98">
        <f>AB65*10%</f>
        <v>6.457048</v>
      </c>
      <c r="AD65" s="113">
        <f>AB65-AC65</f>
        <v>58.113432</v>
      </c>
      <c r="AF65" s="74"/>
      <c r="AG65" s="97" t="s">
        <v>162</v>
      </c>
      <c r="AH65" s="98" t="s">
        <v>189</v>
      </c>
      <c r="AI65" s="102"/>
      <c r="AJ65" s="102"/>
      <c r="AK65" s="102">
        <f>AK56</f>
        <v>12342</v>
      </c>
      <c r="AL65" s="98">
        <f>AK65*6110/1000000</f>
        <v>75.40962</v>
      </c>
      <c r="AM65" s="98">
        <f>AL65*10%</f>
        <v>7.540962</v>
      </c>
      <c r="AN65" s="113">
        <f>AL65-AM65</f>
        <v>67.86865800000001</v>
      </c>
      <c r="AP65" s="74"/>
      <c r="AQ65" s="97" t="s">
        <v>162</v>
      </c>
      <c r="AR65" s="98" t="s">
        <v>189</v>
      </c>
      <c r="AS65" s="102"/>
      <c r="AT65" s="102"/>
      <c r="AU65" s="102">
        <f>AU56</f>
        <v>12664</v>
      </c>
      <c r="AV65" s="98">
        <f>AU65*6110/1000000</f>
        <v>77.37704</v>
      </c>
      <c r="AW65" s="98">
        <f>AV65*10%</f>
        <v>7.737704</v>
      </c>
      <c r="AX65" s="113">
        <f>AV65-AW65</f>
        <v>69.639336</v>
      </c>
      <c r="AZ65" s="74"/>
      <c r="BA65" s="97" t="s">
        <v>162</v>
      </c>
      <c r="BB65" s="98" t="s">
        <v>189</v>
      </c>
      <c r="BC65" s="102"/>
      <c r="BD65" s="102"/>
      <c r="BE65" s="102">
        <f>BE56</f>
        <v>16007</v>
      </c>
      <c r="BF65" s="98">
        <f>BE65*6110/1000000</f>
        <v>97.80277</v>
      </c>
      <c r="BG65" s="98">
        <f>BF65*10%</f>
        <v>9.780277</v>
      </c>
      <c r="BH65" s="113">
        <f>BF65-BG65</f>
        <v>88.022493</v>
      </c>
      <c r="BJ65" s="74"/>
      <c r="BK65" s="97" t="s">
        <v>162</v>
      </c>
      <c r="BL65" s="98" t="s">
        <v>189</v>
      </c>
      <c r="BM65" s="102"/>
      <c r="BN65" s="102"/>
      <c r="BO65" s="102">
        <f>BO56</f>
        <v>11560</v>
      </c>
      <c r="BP65" s="98">
        <f>BO65*6110/1000000</f>
        <v>70.6316</v>
      </c>
      <c r="BQ65" s="98">
        <f>BP65*10%</f>
        <v>7.063160000000001</v>
      </c>
      <c r="BR65" s="113">
        <f>BP65-BQ65</f>
        <v>63.56844</v>
      </c>
      <c r="BT65" s="74"/>
      <c r="BU65" s="97" t="s">
        <v>162</v>
      </c>
      <c r="BV65" s="98" t="s">
        <v>189</v>
      </c>
      <c r="BW65" s="102"/>
      <c r="BX65" s="102"/>
      <c r="BY65" s="102">
        <f>BY56</f>
        <v>8749</v>
      </c>
      <c r="BZ65" s="98">
        <f>BY65*6110/1000000</f>
        <v>53.45639</v>
      </c>
      <c r="CA65" s="98">
        <f>BZ65*10%</f>
        <v>5.345639</v>
      </c>
      <c r="CB65" s="113">
        <f>BZ65-CA65</f>
        <v>48.110751</v>
      </c>
      <c r="CD65" s="74"/>
      <c r="CE65" s="97" t="s">
        <v>162</v>
      </c>
      <c r="CF65" s="98" t="s">
        <v>189</v>
      </c>
      <c r="CG65" s="102"/>
      <c r="CH65" s="102"/>
      <c r="CI65" s="102">
        <f>CI56</f>
        <v>12335</v>
      </c>
      <c r="CJ65" s="98">
        <f>CI65*6110/1000000</f>
        <v>75.36685</v>
      </c>
      <c r="CK65" s="98">
        <f>CJ65*10%</f>
        <v>7.536685</v>
      </c>
      <c r="CL65" s="113">
        <f>CJ65-CK65</f>
        <v>67.830165</v>
      </c>
      <c r="CN65" s="74"/>
      <c r="CO65" s="97" t="s">
        <v>162</v>
      </c>
      <c r="CP65" s="98" t="s">
        <v>189</v>
      </c>
      <c r="CQ65" s="102"/>
      <c r="CR65" s="102"/>
      <c r="CS65" s="102">
        <f>CS56</f>
        <v>12053</v>
      </c>
      <c r="CT65" s="98">
        <f>CS65*6110/1000000</f>
        <v>73.64383</v>
      </c>
      <c r="CU65" s="98">
        <f>CT65*10%</f>
        <v>7.364383</v>
      </c>
      <c r="CV65" s="113">
        <f>CT65-CU65</f>
        <v>66.27944699999999</v>
      </c>
      <c r="CX65" s="74"/>
      <c r="CY65" s="97" t="s">
        <v>162</v>
      </c>
      <c r="CZ65" s="98" t="s">
        <v>189</v>
      </c>
      <c r="DA65" s="102"/>
      <c r="DB65" s="102"/>
      <c r="DC65" s="102">
        <f>DC56</f>
        <v>13389</v>
      </c>
      <c r="DD65" s="98">
        <f>DC65*6110/1000000</f>
        <v>81.80679</v>
      </c>
      <c r="DE65" s="98">
        <f>DD65*10%</f>
        <v>8.180679000000001</v>
      </c>
      <c r="DF65" s="113">
        <f>DD65-DE65</f>
        <v>73.62611100000001</v>
      </c>
      <c r="DH65" s="74"/>
      <c r="DI65" s="97" t="s">
        <v>162</v>
      </c>
      <c r="DJ65" s="98" t="s">
        <v>189</v>
      </c>
      <c r="DK65" s="102"/>
      <c r="DL65" s="102"/>
      <c r="DM65" s="102">
        <f>DM56</f>
        <v>11538</v>
      </c>
      <c r="DN65" s="98">
        <f>DM65*6110/1000000</f>
        <v>70.49718</v>
      </c>
      <c r="DO65" s="98">
        <f>DN65*10%</f>
        <v>7.049718</v>
      </c>
      <c r="DP65" s="113">
        <f>DN65-DO65</f>
        <v>63.447462</v>
      </c>
      <c r="DR65" s="74"/>
      <c r="DS65" s="97" t="s">
        <v>162</v>
      </c>
      <c r="DT65" s="98" t="s">
        <v>189</v>
      </c>
      <c r="DU65" s="102"/>
      <c r="DV65" s="102"/>
      <c r="DW65" s="102">
        <f>DW56</f>
        <v>11128</v>
      </c>
      <c r="DX65" s="98">
        <f>DW65*6110/1000000</f>
        <v>67.99208</v>
      </c>
      <c r="DY65" s="98">
        <f>DX65*10%</f>
        <v>6.799208</v>
      </c>
      <c r="DZ65" s="113">
        <f>DX65-DY65</f>
        <v>61.192872</v>
      </c>
      <c r="EB65" s="74"/>
      <c r="EC65" s="97" t="s">
        <v>162</v>
      </c>
      <c r="ED65" s="98" t="s">
        <v>189</v>
      </c>
      <c r="EE65" s="102"/>
      <c r="EF65" s="102"/>
      <c r="EG65" s="102">
        <f>EG56</f>
        <v>8917</v>
      </c>
      <c r="EH65" s="98">
        <f>EG65*6110/1000000</f>
        <v>54.48287</v>
      </c>
      <c r="EI65" s="98">
        <f>EH65*10%</f>
        <v>5.4482870000000005</v>
      </c>
      <c r="EJ65" s="113">
        <f>EH65-EI65</f>
        <v>49.034583</v>
      </c>
      <c r="EL65" s="74"/>
      <c r="EM65" s="97" t="s">
        <v>162</v>
      </c>
      <c r="EN65" s="98" t="s">
        <v>189</v>
      </c>
      <c r="EO65" s="102"/>
      <c r="EP65" s="102"/>
      <c r="EQ65" s="102">
        <f>EQ56</f>
        <v>8985</v>
      </c>
      <c r="ER65" s="98">
        <f>EQ65*6110/1000000</f>
        <v>54.89835</v>
      </c>
      <c r="ES65" s="98">
        <f>ER65*10%</f>
        <v>5.489835</v>
      </c>
      <c r="ET65" s="113">
        <f>ER65-ES65</f>
        <v>49.408515</v>
      </c>
      <c r="EV65" s="74"/>
      <c r="EW65" s="97" t="s">
        <v>162</v>
      </c>
      <c r="EX65" s="98" t="s">
        <v>189</v>
      </c>
      <c r="EY65" s="102"/>
      <c r="EZ65" s="102"/>
      <c r="FA65" s="102">
        <f>FA56</f>
        <v>8362</v>
      </c>
      <c r="FB65" s="98">
        <f>FA65*6110/1000000</f>
        <v>51.09182</v>
      </c>
      <c r="FC65" s="98">
        <f>FB65*10%</f>
        <v>5.109182000000001</v>
      </c>
      <c r="FD65" s="113">
        <f>FB65-FC65</f>
        <v>45.982637999999994</v>
      </c>
      <c r="FF65" s="74"/>
      <c r="FG65" s="97" t="s">
        <v>162</v>
      </c>
      <c r="FH65" s="98" t="s">
        <v>189</v>
      </c>
      <c r="FI65" s="102"/>
      <c r="FJ65" s="102"/>
      <c r="FK65" s="102">
        <f>FK56</f>
        <v>12217</v>
      </c>
      <c r="FL65" s="98">
        <f>FK65*6110/1000000</f>
        <v>74.64587</v>
      </c>
      <c r="FM65" s="98">
        <f>FL65*10%</f>
        <v>7.464587000000001</v>
      </c>
      <c r="FN65" s="113">
        <f>FL65-FM65</f>
        <v>67.18128300000001</v>
      </c>
      <c r="FP65" s="74"/>
      <c r="FQ65" s="97" t="s">
        <v>162</v>
      </c>
      <c r="FR65" s="98" t="s">
        <v>189</v>
      </c>
      <c r="FS65" s="102">
        <f t="shared" si="2"/>
        <v>0</v>
      </c>
      <c r="FT65" s="102">
        <f t="shared" si="3"/>
        <v>0</v>
      </c>
      <c r="FU65" s="102">
        <f t="shared" si="4"/>
        <v>170814</v>
      </c>
      <c r="FV65" s="98">
        <f>FU65*6110/1000000</f>
        <v>1043.67354</v>
      </c>
      <c r="FW65" s="98">
        <f t="shared" si="5"/>
        <v>104.36735399999998</v>
      </c>
      <c r="FX65" s="113">
        <f t="shared" si="6"/>
        <v>939.3061859999999</v>
      </c>
    </row>
    <row r="66" spans="2:180" ht="15">
      <c r="B66" s="74" t="s">
        <v>190</v>
      </c>
      <c r="C66" s="97" t="s">
        <v>191</v>
      </c>
      <c r="D66" s="110"/>
      <c r="E66" s="102"/>
      <c r="F66" s="102"/>
      <c r="G66" s="102"/>
      <c r="H66" s="102">
        <v>71.52</v>
      </c>
      <c r="I66" s="98"/>
      <c r="J66" s="113">
        <f>H66-I66</f>
        <v>71.52</v>
      </c>
      <c r="L66" s="74" t="s">
        <v>190</v>
      </c>
      <c r="M66" s="97" t="s">
        <v>191</v>
      </c>
      <c r="N66" s="110"/>
      <c r="O66" s="102"/>
      <c r="P66" s="102"/>
      <c r="Q66" s="102"/>
      <c r="R66" s="102">
        <v>54.3552</v>
      </c>
      <c r="S66" s="98"/>
      <c r="T66" s="113">
        <f>R66-S66</f>
        <v>54.3552</v>
      </c>
      <c r="V66" s="74" t="s">
        <v>190</v>
      </c>
      <c r="W66" s="97" t="s">
        <v>191</v>
      </c>
      <c r="X66" s="110"/>
      <c r="Y66" s="102"/>
      <c r="Z66" s="102"/>
      <c r="AA66" s="102"/>
      <c r="AB66" s="102">
        <v>46.1304</v>
      </c>
      <c r="AC66" s="98"/>
      <c r="AD66" s="113">
        <f>AB66-AC66</f>
        <v>46.1304</v>
      </c>
      <c r="AF66" s="74" t="s">
        <v>190</v>
      </c>
      <c r="AG66" s="97" t="s">
        <v>191</v>
      </c>
      <c r="AH66" s="110"/>
      <c r="AI66" s="102"/>
      <c r="AJ66" s="102"/>
      <c r="AK66" s="102"/>
      <c r="AL66" s="102">
        <v>39.6932</v>
      </c>
      <c r="AM66" s="98"/>
      <c r="AN66" s="113">
        <f>AL66-AM66</f>
        <v>39.6932</v>
      </c>
      <c r="AP66" s="74" t="s">
        <v>190</v>
      </c>
      <c r="AQ66" s="97" t="s">
        <v>191</v>
      </c>
      <c r="AR66" s="110"/>
      <c r="AS66" s="102"/>
      <c r="AT66" s="102"/>
      <c r="AU66" s="102"/>
      <c r="AV66" s="102">
        <v>55.7856</v>
      </c>
      <c r="AW66" s="98"/>
      <c r="AX66" s="113">
        <f>AV66-AW66</f>
        <v>55.7856</v>
      </c>
      <c r="AZ66" s="74" t="s">
        <v>190</v>
      </c>
      <c r="BA66" s="97" t="s">
        <v>191</v>
      </c>
      <c r="BB66" s="110"/>
      <c r="BC66" s="102"/>
      <c r="BD66" s="102"/>
      <c r="BE66" s="102"/>
      <c r="BF66" s="102">
        <v>70.8048</v>
      </c>
      <c r="BG66" s="98"/>
      <c r="BH66" s="113">
        <f>BF66-BG66</f>
        <v>70.8048</v>
      </c>
      <c r="BJ66" s="74" t="s">
        <v>190</v>
      </c>
      <c r="BK66" s="97" t="s">
        <v>191</v>
      </c>
      <c r="BL66" s="110"/>
      <c r="BM66" s="102"/>
      <c r="BN66" s="102"/>
      <c r="BO66" s="102"/>
      <c r="BP66" s="102">
        <v>46.1304</v>
      </c>
      <c r="BQ66" s="98"/>
      <c r="BR66" s="113">
        <f>BP66-BQ66</f>
        <v>46.1304</v>
      </c>
      <c r="BT66" s="74" t="s">
        <v>190</v>
      </c>
      <c r="BU66" s="97" t="s">
        <v>191</v>
      </c>
      <c r="BV66" s="110"/>
      <c r="BW66" s="102"/>
      <c r="BX66" s="102"/>
      <c r="BY66" s="102"/>
      <c r="BZ66" s="102">
        <v>39.6932</v>
      </c>
      <c r="CA66" s="98"/>
      <c r="CB66" s="113">
        <f>BZ66-CA66</f>
        <v>39.6932</v>
      </c>
      <c r="CD66" s="74" t="s">
        <v>190</v>
      </c>
      <c r="CE66" s="97" t="s">
        <v>191</v>
      </c>
      <c r="CF66" s="110"/>
      <c r="CG66" s="102"/>
      <c r="CH66" s="102"/>
      <c r="CI66" s="102"/>
      <c r="CJ66" s="102">
        <v>60.4344</v>
      </c>
      <c r="CK66" s="98"/>
      <c r="CL66" s="113">
        <f>CJ66-CK66</f>
        <v>60.4344</v>
      </c>
      <c r="CN66" s="74" t="s">
        <v>190</v>
      </c>
      <c r="CO66" s="97" t="s">
        <v>191</v>
      </c>
      <c r="CP66" s="110"/>
      <c r="CQ66" s="102"/>
      <c r="CR66" s="102"/>
      <c r="CS66" s="102"/>
      <c r="CT66" s="102">
        <v>47.2032</v>
      </c>
      <c r="CU66" s="98"/>
      <c r="CV66" s="113">
        <f>CT66-CU66</f>
        <v>47.2032</v>
      </c>
      <c r="CX66" s="74" t="s">
        <v>190</v>
      </c>
      <c r="CY66" s="97" t="s">
        <v>191</v>
      </c>
      <c r="CZ66" s="110"/>
      <c r="DA66" s="102"/>
      <c r="DB66" s="102"/>
      <c r="DC66" s="102"/>
      <c r="DD66" s="102">
        <v>41.8392</v>
      </c>
      <c r="DE66" s="98"/>
      <c r="DF66" s="113">
        <f>DD66-DE66</f>
        <v>41.8392</v>
      </c>
      <c r="DH66" s="74" t="s">
        <v>190</v>
      </c>
      <c r="DI66" s="97" t="s">
        <v>191</v>
      </c>
      <c r="DJ66" s="110"/>
      <c r="DK66" s="102"/>
      <c r="DL66" s="102"/>
      <c r="DM66" s="102"/>
      <c r="DN66" s="102">
        <v>39.6932</v>
      </c>
      <c r="DO66" s="98"/>
      <c r="DP66" s="113">
        <f>DN66-DO66</f>
        <v>39.6932</v>
      </c>
      <c r="DR66" s="74" t="s">
        <v>190</v>
      </c>
      <c r="DS66" s="97" t="s">
        <v>191</v>
      </c>
      <c r="DT66" s="110"/>
      <c r="DU66" s="102"/>
      <c r="DV66" s="102"/>
      <c r="DW66" s="102"/>
      <c r="DX66" s="102">
        <v>39.6932</v>
      </c>
      <c r="DY66" s="98"/>
      <c r="DZ66" s="113">
        <f>DX66-DY66</f>
        <v>39.6932</v>
      </c>
      <c r="EB66" s="74" t="s">
        <v>190</v>
      </c>
      <c r="EC66" s="97" t="s">
        <v>191</v>
      </c>
      <c r="ED66" s="110"/>
      <c r="EE66" s="102"/>
      <c r="EF66" s="102"/>
      <c r="EG66" s="102"/>
      <c r="EH66" s="102">
        <v>43.9848</v>
      </c>
      <c r="EI66" s="98"/>
      <c r="EJ66" s="113">
        <f>EH66-EI66</f>
        <v>43.9848</v>
      </c>
      <c r="EL66" s="74" t="s">
        <v>190</v>
      </c>
      <c r="EM66" s="97" t="s">
        <v>191</v>
      </c>
      <c r="EN66" s="110"/>
      <c r="EO66" s="102"/>
      <c r="EP66" s="102"/>
      <c r="EQ66" s="102"/>
      <c r="ER66" s="102">
        <v>43.9848</v>
      </c>
      <c r="ES66" s="98"/>
      <c r="ET66" s="113">
        <f>ER66-ES66</f>
        <v>43.9848</v>
      </c>
      <c r="EV66" s="74" t="s">
        <v>190</v>
      </c>
      <c r="EW66" s="97" t="s">
        <v>191</v>
      </c>
      <c r="EX66" s="110"/>
      <c r="EY66" s="102"/>
      <c r="EZ66" s="102"/>
      <c r="FA66" s="102"/>
      <c r="FB66" s="102">
        <v>35.4024</v>
      </c>
      <c r="FC66" s="98"/>
      <c r="FD66" s="113">
        <f>FB66-FC66</f>
        <v>35.4024</v>
      </c>
      <c r="FF66" s="74" t="s">
        <v>190</v>
      </c>
      <c r="FG66" s="97" t="s">
        <v>191</v>
      </c>
      <c r="FH66" s="110"/>
      <c r="FI66" s="102"/>
      <c r="FJ66" s="102"/>
      <c r="FK66" s="102"/>
      <c r="FL66" s="102">
        <v>46.1304</v>
      </c>
      <c r="FM66" s="98"/>
      <c r="FN66" s="113">
        <f>FL66-FM66</f>
        <v>46.1304</v>
      </c>
      <c r="FP66" s="74" t="s">
        <v>190</v>
      </c>
      <c r="FQ66" s="97" t="s">
        <v>191</v>
      </c>
      <c r="FR66" s="110"/>
      <c r="FS66" s="102">
        <f t="shared" si="2"/>
        <v>0</v>
      </c>
      <c r="FT66" s="102">
        <f t="shared" si="3"/>
        <v>0</v>
      </c>
      <c r="FU66" s="102">
        <f t="shared" si="4"/>
        <v>0</v>
      </c>
      <c r="FV66" s="102">
        <f>SUM(H66,R66,AB66,AL66,AV66,BF66,BP66,BZ66,CJ66,CT66,DD66,DN66,DX66,EH66,ER66,FB66,FL66)</f>
        <v>822.4784</v>
      </c>
      <c r="FW66" s="98">
        <f t="shared" si="5"/>
        <v>0</v>
      </c>
      <c r="FX66" s="113">
        <f t="shared" si="6"/>
        <v>822.4784</v>
      </c>
    </row>
    <row r="67" spans="2:180" s="64" customFormat="1" ht="15">
      <c r="B67" s="119" t="s">
        <v>192</v>
      </c>
      <c r="C67" s="120" t="s">
        <v>193</v>
      </c>
      <c r="D67" s="121"/>
      <c r="E67" s="122"/>
      <c r="F67" s="122"/>
      <c r="G67" s="122"/>
      <c r="H67" s="123">
        <v>22.37544</v>
      </c>
      <c r="I67" s="123"/>
      <c r="J67" s="123">
        <f>H67</f>
        <v>22.37544</v>
      </c>
      <c r="L67" s="119" t="s">
        <v>192</v>
      </c>
      <c r="M67" s="120" t="s">
        <v>193</v>
      </c>
      <c r="N67" s="121"/>
      <c r="O67" s="122"/>
      <c r="P67" s="122"/>
      <c r="Q67" s="122"/>
      <c r="R67" s="123">
        <v>7.248960000000001</v>
      </c>
      <c r="S67" s="123"/>
      <c r="T67" s="123">
        <f>R67</f>
        <v>7.248960000000001</v>
      </c>
      <c r="V67" s="119" t="s">
        <v>192</v>
      </c>
      <c r="W67" s="120" t="s">
        <v>193</v>
      </c>
      <c r="X67" s="121"/>
      <c r="Y67" s="122"/>
      <c r="Z67" s="122"/>
      <c r="AA67" s="122"/>
      <c r="AB67" s="142">
        <v>27.518400000000007</v>
      </c>
      <c r="AC67" s="123"/>
      <c r="AD67" s="123">
        <f>AB67</f>
        <v>27.518400000000007</v>
      </c>
      <c r="AF67" s="119" t="s">
        <v>192</v>
      </c>
      <c r="AG67" s="120" t="s">
        <v>193</v>
      </c>
      <c r="AH67" s="121"/>
      <c r="AI67" s="122"/>
      <c r="AJ67" s="122"/>
      <c r="AK67" s="122"/>
      <c r="AL67" s="142">
        <v>16.964640000000003</v>
      </c>
      <c r="AM67" s="123"/>
      <c r="AN67" s="123">
        <f>AL67</f>
        <v>16.964640000000003</v>
      </c>
      <c r="AP67" s="119" t="s">
        <v>192</v>
      </c>
      <c r="AQ67" s="120" t="s">
        <v>193</v>
      </c>
      <c r="AR67" s="121"/>
      <c r="AS67" s="122"/>
      <c r="AT67" s="122"/>
      <c r="AU67" s="122"/>
      <c r="AV67" s="142">
        <v>11.1672</v>
      </c>
      <c r="AW67" s="123"/>
      <c r="AX67" s="123">
        <f>AV67</f>
        <v>11.1672</v>
      </c>
      <c r="AZ67" s="119" t="s">
        <v>192</v>
      </c>
      <c r="BA67" s="120" t="s">
        <v>193</v>
      </c>
      <c r="BB67" s="121"/>
      <c r="BC67" s="122"/>
      <c r="BD67" s="122"/>
      <c r="BE67" s="122"/>
      <c r="BF67" s="142">
        <v>15.253920000000003</v>
      </c>
      <c r="BG67" s="123"/>
      <c r="BH67" s="123">
        <f>BF67</f>
        <v>15.253920000000003</v>
      </c>
      <c r="BJ67" s="119" t="s">
        <v>192</v>
      </c>
      <c r="BK67" s="120" t="s">
        <v>193</v>
      </c>
      <c r="BL67" s="121"/>
      <c r="BM67" s="122"/>
      <c r="BN67" s="122"/>
      <c r="BO67" s="122"/>
      <c r="BP67" s="142">
        <v>5.49504</v>
      </c>
      <c r="BQ67" s="123"/>
      <c r="BR67" s="123">
        <f>BP67</f>
        <v>5.49504</v>
      </c>
      <c r="BT67" s="119" t="s">
        <v>192</v>
      </c>
      <c r="BU67" s="120" t="s">
        <v>193</v>
      </c>
      <c r="BV67" s="121"/>
      <c r="BW67" s="122"/>
      <c r="BX67" s="122"/>
      <c r="BY67" s="122"/>
      <c r="BZ67" s="142">
        <v>30.734640000000006</v>
      </c>
      <c r="CA67" s="123"/>
      <c r="CB67" s="123">
        <f>BZ67</f>
        <v>30.734640000000006</v>
      </c>
      <c r="CD67" s="119" t="s">
        <v>192</v>
      </c>
      <c r="CE67" s="120" t="s">
        <v>193</v>
      </c>
      <c r="CF67" s="121"/>
      <c r="CG67" s="122"/>
      <c r="CH67" s="122"/>
      <c r="CI67" s="122"/>
      <c r="CJ67" s="142">
        <v>13.478400000000002</v>
      </c>
      <c r="CK67" s="123"/>
      <c r="CL67" s="123">
        <f>CJ67</f>
        <v>13.478400000000002</v>
      </c>
      <c r="CN67" s="119" t="s">
        <v>192</v>
      </c>
      <c r="CO67" s="120" t="s">
        <v>193</v>
      </c>
      <c r="CP67" s="121"/>
      <c r="CQ67" s="122"/>
      <c r="CR67" s="122"/>
      <c r="CS67" s="122"/>
      <c r="CT67" s="142">
        <v>14.856480000000001</v>
      </c>
      <c r="CU67" s="123"/>
      <c r="CV67" s="123">
        <f>CT67</f>
        <v>14.856480000000001</v>
      </c>
      <c r="CX67" s="119" t="s">
        <v>192</v>
      </c>
      <c r="CY67" s="120" t="s">
        <v>193</v>
      </c>
      <c r="CZ67" s="121"/>
      <c r="DA67" s="122"/>
      <c r="DB67" s="122"/>
      <c r="DC67" s="122"/>
      <c r="DD67" s="142">
        <v>18.9</v>
      </c>
      <c r="DE67" s="123"/>
      <c r="DF67" s="123">
        <f>DD67</f>
        <v>18.9</v>
      </c>
      <c r="DH67" s="119" t="s">
        <v>192</v>
      </c>
      <c r="DI67" s="120" t="s">
        <v>193</v>
      </c>
      <c r="DJ67" s="121"/>
      <c r="DK67" s="122"/>
      <c r="DL67" s="122"/>
      <c r="DM67" s="122"/>
      <c r="DN67" s="123">
        <v>13.523760000000003</v>
      </c>
      <c r="DO67" s="123"/>
      <c r="DP67" s="123">
        <f>DN67</f>
        <v>13.523760000000003</v>
      </c>
      <c r="DR67" s="119" t="s">
        <v>192</v>
      </c>
      <c r="DS67" s="120" t="s">
        <v>193</v>
      </c>
      <c r="DT67" s="121"/>
      <c r="DU67" s="122"/>
      <c r="DV67" s="122"/>
      <c r="DW67" s="122"/>
      <c r="DX67" s="142">
        <v>14.6448</v>
      </c>
      <c r="DY67" s="123"/>
      <c r="DZ67" s="123">
        <f>DX67</f>
        <v>14.6448</v>
      </c>
      <c r="EB67" s="119" t="s">
        <v>192</v>
      </c>
      <c r="EC67" s="120" t="s">
        <v>193</v>
      </c>
      <c r="ED67" s="121"/>
      <c r="EE67" s="122"/>
      <c r="EF67" s="122"/>
      <c r="EG67" s="122"/>
      <c r="EH67" s="142">
        <v>11.815200000000003</v>
      </c>
      <c r="EI67" s="123"/>
      <c r="EJ67" s="123">
        <f>EH67</f>
        <v>11.815200000000003</v>
      </c>
      <c r="EL67" s="119" t="s">
        <v>192</v>
      </c>
      <c r="EM67" s="120" t="s">
        <v>193</v>
      </c>
      <c r="EN67" s="121"/>
      <c r="EO67" s="122"/>
      <c r="EP67" s="122"/>
      <c r="EQ67" s="122"/>
      <c r="ER67" s="142">
        <v>15.396480000000004</v>
      </c>
      <c r="ES67" s="123"/>
      <c r="ET67" s="123">
        <f>ER67</f>
        <v>15.396480000000004</v>
      </c>
      <c r="EV67" s="119" t="s">
        <v>192</v>
      </c>
      <c r="EW67" s="120" t="s">
        <v>193</v>
      </c>
      <c r="EX67" s="121"/>
      <c r="EY67" s="122"/>
      <c r="EZ67" s="122"/>
      <c r="FA67" s="122"/>
      <c r="FB67" s="142">
        <v>22.939200000000003</v>
      </c>
      <c r="FC67" s="123"/>
      <c r="FD67" s="123">
        <f>FB67</f>
        <v>22.939200000000003</v>
      </c>
      <c r="FF67" s="119" t="s">
        <v>192</v>
      </c>
      <c r="FG67" s="120" t="s">
        <v>193</v>
      </c>
      <c r="FH67" s="121"/>
      <c r="FI67" s="122"/>
      <c r="FJ67" s="122"/>
      <c r="FK67" s="122"/>
      <c r="FL67" s="142">
        <v>15.811200000000003</v>
      </c>
      <c r="FM67" s="123"/>
      <c r="FN67" s="123">
        <f>FL67</f>
        <v>15.811200000000003</v>
      </c>
      <c r="FP67" s="119" t="s">
        <v>192</v>
      </c>
      <c r="FQ67" s="120" t="s">
        <v>193</v>
      </c>
      <c r="FR67" s="121"/>
      <c r="FS67" s="122">
        <f t="shared" si="2"/>
        <v>0</v>
      </c>
      <c r="FT67" s="122">
        <f t="shared" si="3"/>
        <v>0</v>
      </c>
      <c r="FU67" s="122">
        <f t="shared" si="4"/>
        <v>0</v>
      </c>
      <c r="FV67" s="122">
        <f>SUM(H67,R67,AB67,AL67,AV67,BF67,BP67,BZ67,CJ67,CT67,DD67,DN67,DX67,EH67,ER67,FB67,FL67)</f>
        <v>278.12376000000006</v>
      </c>
      <c r="FW67" s="123">
        <f t="shared" si="5"/>
        <v>0</v>
      </c>
      <c r="FX67" s="123">
        <f t="shared" si="6"/>
        <v>278.12376000000006</v>
      </c>
    </row>
    <row r="68" spans="1:256" s="62" customFormat="1" ht="15">
      <c r="A68" s="83"/>
      <c r="B68" s="99">
        <v>7</v>
      </c>
      <c r="C68" s="94" t="s">
        <v>56</v>
      </c>
      <c r="D68" s="101"/>
      <c r="E68" s="87"/>
      <c r="F68" s="87"/>
      <c r="G68" s="87"/>
      <c r="H68" s="87">
        <f>H69</f>
        <v>91.72098</v>
      </c>
      <c r="I68" s="87">
        <f>I69</f>
        <v>9.172098</v>
      </c>
      <c r="J68" s="87">
        <f>J69</f>
        <v>82.54888199999999</v>
      </c>
      <c r="K68" s="83"/>
      <c r="L68" s="99">
        <v>7</v>
      </c>
      <c r="M68" s="94" t="s">
        <v>56</v>
      </c>
      <c r="N68" s="101"/>
      <c r="O68" s="87"/>
      <c r="P68" s="87"/>
      <c r="Q68" s="87"/>
      <c r="R68" s="87">
        <f>R69</f>
        <v>108.81338</v>
      </c>
      <c r="S68" s="87">
        <f>S69</f>
        <v>10.881338</v>
      </c>
      <c r="T68" s="87">
        <f>T69</f>
        <v>97.932042</v>
      </c>
      <c r="U68" s="83"/>
      <c r="V68" s="99">
        <v>7</v>
      </c>
      <c r="W68" s="94" t="s">
        <v>56</v>
      </c>
      <c r="X68" s="101"/>
      <c r="Y68" s="87"/>
      <c r="Z68" s="87"/>
      <c r="AA68" s="87"/>
      <c r="AB68" s="87">
        <f>AB69</f>
        <v>49.6696</v>
      </c>
      <c r="AC68" s="87">
        <f>AC69</f>
        <v>0</v>
      </c>
      <c r="AD68" s="87">
        <f>AD69</f>
        <v>49.6696</v>
      </c>
      <c r="AE68" s="83"/>
      <c r="AF68" s="99">
        <v>7</v>
      </c>
      <c r="AG68" s="94" t="s">
        <v>56</v>
      </c>
      <c r="AH68" s="101"/>
      <c r="AI68" s="87"/>
      <c r="AJ68" s="87"/>
      <c r="AK68" s="87"/>
      <c r="AL68" s="87">
        <f>AL69</f>
        <v>58.0074</v>
      </c>
      <c r="AM68" s="87">
        <f>AM69</f>
        <v>0</v>
      </c>
      <c r="AN68" s="87">
        <f>AN69</f>
        <v>58.0074</v>
      </c>
      <c r="AO68" s="83"/>
      <c r="AP68" s="99">
        <v>7</v>
      </c>
      <c r="AQ68" s="94" t="s">
        <v>56</v>
      </c>
      <c r="AR68" s="101"/>
      <c r="AS68" s="87"/>
      <c r="AT68" s="87"/>
      <c r="AU68" s="87"/>
      <c r="AV68" s="87">
        <f>AV69</f>
        <v>59.5208</v>
      </c>
      <c r="AW68" s="87">
        <f>AW69</f>
        <v>0</v>
      </c>
      <c r="AX68" s="87">
        <f>AX69</f>
        <v>59.5208</v>
      </c>
      <c r="AY68" s="83"/>
      <c r="AZ68" s="99">
        <v>7</v>
      </c>
      <c r="BA68" s="94" t="s">
        <v>56</v>
      </c>
      <c r="BB68" s="101"/>
      <c r="BC68" s="87"/>
      <c r="BD68" s="87"/>
      <c r="BE68" s="87"/>
      <c r="BF68" s="87">
        <f>BF69</f>
        <v>75.2329</v>
      </c>
      <c r="BG68" s="87">
        <f>BG69</f>
        <v>0</v>
      </c>
      <c r="BH68" s="87">
        <f>BH69</f>
        <v>75.2329</v>
      </c>
      <c r="BI68" s="83"/>
      <c r="BJ68" s="99">
        <v>7</v>
      </c>
      <c r="BK68" s="94" t="s">
        <v>56</v>
      </c>
      <c r="BL68" s="101"/>
      <c r="BM68" s="87"/>
      <c r="BN68" s="87"/>
      <c r="BO68" s="87"/>
      <c r="BP68" s="87">
        <f>BP69</f>
        <v>54.332</v>
      </c>
      <c r="BQ68" s="87">
        <f>BQ69</f>
        <v>0</v>
      </c>
      <c r="BR68" s="87">
        <f>BR69</f>
        <v>54.332</v>
      </c>
      <c r="BS68" s="83"/>
      <c r="BT68" s="99">
        <v>7</v>
      </c>
      <c r="BU68" s="94" t="s">
        <v>56</v>
      </c>
      <c r="BV68" s="101"/>
      <c r="BW68" s="87"/>
      <c r="BX68" s="87"/>
      <c r="BY68" s="87"/>
      <c r="BZ68" s="87">
        <f>BZ69</f>
        <v>41.1203</v>
      </c>
      <c r="CA68" s="87">
        <f>CA69</f>
        <v>0</v>
      </c>
      <c r="CB68" s="87">
        <f>CB69</f>
        <v>41.1203</v>
      </c>
      <c r="CC68" s="83"/>
      <c r="CD68" s="99">
        <v>7</v>
      </c>
      <c r="CE68" s="94" t="s">
        <v>56</v>
      </c>
      <c r="CF68" s="101"/>
      <c r="CG68" s="87"/>
      <c r="CH68" s="87"/>
      <c r="CI68" s="87"/>
      <c r="CJ68" s="87">
        <f>CJ69</f>
        <v>57.9745</v>
      </c>
      <c r="CK68" s="87">
        <f>CK69</f>
        <v>0</v>
      </c>
      <c r="CL68" s="87">
        <f>CL69</f>
        <v>57.9745</v>
      </c>
      <c r="CM68" s="83"/>
      <c r="CN68" s="99">
        <v>7</v>
      </c>
      <c r="CO68" s="94" t="s">
        <v>56</v>
      </c>
      <c r="CP68" s="101"/>
      <c r="CQ68" s="87"/>
      <c r="CR68" s="87"/>
      <c r="CS68" s="87"/>
      <c r="CT68" s="87">
        <f>CT69</f>
        <v>56.6491</v>
      </c>
      <c r="CU68" s="87">
        <f>CU69</f>
        <v>0</v>
      </c>
      <c r="CV68" s="87">
        <f>CV69</f>
        <v>56.6491</v>
      </c>
      <c r="CW68" s="83"/>
      <c r="CX68" s="99">
        <v>7</v>
      </c>
      <c r="CY68" s="94" t="s">
        <v>56</v>
      </c>
      <c r="CZ68" s="101"/>
      <c r="DA68" s="87"/>
      <c r="DB68" s="87"/>
      <c r="DC68" s="87"/>
      <c r="DD68" s="87">
        <f>DD69</f>
        <v>62.9283</v>
      </c>
      <c r="DE68" s="87">
        <f>DE69</f>
        <v>0</v>
      </c>
      <c r="DF68" s="87">
        <f>DF69</f>
        <v>62.9283</v>
      </c>
      <c r="DG68" s="83"/>
      <c r="DH68" s="99">
        <v>7</v>
      </c>
      <c r="DI68" s="94" t="s">
        <v>56</v>
      </c>
      <c r="DJ68" s="101"/>
      <c r="DK68" s="87"/>
      <c r="DL68" s="87"/>
      <c r="DM68" s="87"/>
      <c r="DN68" s="87">
        <f>DN69</f>
        <v>54.2286</v>
      </c>
      <c r="DO68" s="87">
        <f>DO69</f>
        <v>0</v>
      </c>
      <c r="DP68" s="87">
        <f>DP69</f>
        <v>54.2286</v>
      </c>
      <c r="DQ68" s="83"/>
      <c r="DR68" s="99">
        <v>7</v>
      </c>
      <c r="DS68" s="94" t="s">
        <v>56</v>
      </c>
      <c r="DT68" s="101"/>
      <c r="DU68" s="87"/>
      <c r="DV68" s="87"/>
      <c r="DW68" s="87"/>
      <c r="DX68" s="87">
        <f>DX69</f>
        <v>52.3016</v>
      </c>
      <c r="DY68" s="87">
        <f>DY69</f>
        <v>0</v>
      </c>
      <c r="DZ68" s="87">
        <f>DZ69</f>
        <v>52.3016</v>
      </c>
      <c r="EA68" s="83"/>
      <c r="EB68" s="99">
        <v>7</v>
      </c>
      <c r="EC68" s="94" t="s">
        <v>56</v>
      </c>
      <c r="ED68" s="101"/>
      <c r="EE68" s="87"/>
      <c r="EF68" s="87"/>
      <c r="EG68" s="87"/>
      <c r="EH68" s="87">
        <f>EH69</f>
        <v>41.9099</v>
      </c>
      <c r="EI68" s="87">
        <f>EI69</f>
        <v>0</v>
      </c>
      <c r="EJ68" s="87">
        <f>EJ69</f>
        <v>41.9099</v>
      </c>
      <c r="EK68" s="83"/>
      <c r="EL68" s="99">
        <v>7</v>
      </c>
      <c r="EM68" s="94" t="s">
        <v>56</v>
      </c>
      <c r="EN68" s="101"/>
      <c r="EO68" s="87"/>
      <c r="EP68" s="87"/>
      <c r="EQ68" s="87"/>
      <c r="ER68" s="87">
        <f>ER69</f>
        <v>42.2295</v>
      </c>
      <c r="ES68" s="87">
        <f>ES69</f>
        <v>0</v>
      </c>
      <c r="ET68" s="87">
        <f>ET69</f>
        <v>42.2295</v>
      </c>
      <c r="EU68" s="83"/>
      <c r="EV68" s="99">
        <v>7</v>
      </c>
      <c r="EW68" s="94" t="s">
        <v>56</v>
      </c>
      <c r="EX68" s="101"/>
      <c r="EY68" s="87"/>
      <c r="EZ68" s="87"/>
      <c r="FA68" s="87"/>
      <c r="FB68" s="87">
        <f>FB69</f>
        <v>39.3014</v>
      </c>
      <c r="FC68" s="87">
        <f>FC69</f>
        <v>0</v>
      </c>
      <c r="FD68" s="87">
        <f>FD69</f>
        <v>39.3014</v>
      </c>
      <c r="FE68" s="83"/>
      <c r="FF68" s="99">
        <v>7</v>
      </c>
      <c r="FG68" s="94" t="s">
        <v>56</v>
      </c>
      <c r="FH68" s="101"/>
      <c r="FI68" s="87"/>
      <c r="FJ68" s="87"/>
      <c r="FK68" s="87"/>
      <c r="FL68" s="87">
        <f>FL69</f>
        <v>57.4199</v>
      </c>
      <c r="FM68" s="87">
        <f>FM69</f>
        <v>0</v>
      </c>
      <c r="FN68" s="87">
        <f>FN69</f>
        <v>57.4199</v>
      </c>
      <c r="FO68" s="83"/>
      <c r="FP68" s="99">
        <v>7</v>
      </c>
      <c r="FQ68" s="94" t="s">
        <v>56</v>
      </c>
      <c r="FR68" s="101"/>
      <c r="FS68" s="87">
        <f aca="true" t="shared" si="74" ref="FS68:FS79">SUM(E68,O68,Y68,AI68,AS68,BC68,BM68,BW68,CG68,CQ68,DA68,DK68,DU68,EE68,EO68,EY68,FI68)</f>
        <v>0</v>
      </c>
      <c r="FT68" s="87">
        <f aca="true" t="shared" si="75" ref="FT68:FT79">SUM(F68,P68,Z68,AJ68,AT68,BD68,BN68,BX68,CH68,CR68,DB68,DL68,DV68,EF68,EP68,EZ68,FJ68)</f>
        <v>0</v>
      </c>
      <c r="FU68" s="87">
        <f aca="true" t="shared" si="76" ref="FU68:FU79">SUM(G68,Q68,AA68,AK68,AU68,BE68,BO68,BY68,CI68,CS68,DC68,DM68,DW68,EG68,EQ68,FA68,FK68)</f>
        <v>0</v>
      </c>
      <c r="FV68" s="87">
        <f>FV69</f>
        <v>1003.36016</v>
      </c>
      <c r="FW68" s="87">
        <f t="shared" si="5"/>
        <v>20.053435999999998</v>
      </c>
      <c r="FX68" s="87">
        <f t="shared" si="6"/>
        <v>983.3067240000001</v>
      </c>
      <c r="FY68" s="83"/>
      <c r="FZ68" s="83"/>
      <c r="GA68" s="83"/>
      <c r="GB68" s="83"/>
      <c r="GC68" s="83"/>
      <c r="GD68" s="83"/>
      <c r="GE68" s="83"/>
      <c r="GF68" s="83"/>
      <c r="GG68" s="83"/>
      <c r="GH68" s="83"/>
      <c r="GI68" s="83"/>
      <c r="GJ68" s="83"/>
      <c r="GK68" s="83"/>
      <c r="GL68" s="83"/>
      <c r="GM68" s="83"/>
      <c r="GN68" s="83"/>
      <c r="GO68" s="83"/>
      <c r="GP68" s="83"/>
      <c r="GQ68" s="83"/>
      <c r="GR68" s="83"/>
      <c r="GS68" s="83"/>
      <c r="GT68" s="83"/>
      <c r="GU68" s="83"/>
      <c r="GV68" s="83"/>
      <c r="GW68" s="83"/>
      <c r="GX68" s="83"/>
      <c r="GY68" s="83"/>
      <c r="GZ68" s="83"/>
      <c r="HA68" s="83"/>
      <c r="HB68" s="83"/>
      <c r="HC68" s="83"/>
      <c r="HD68" s="83"/>
      <c r="HE68" s="83"/>
      <c r="HF68" s="83"/>
      <c r="HG68" s="83"/>
      <c r="HH68" s="83"/>
      <c r="HI68" s="83"/>
      <c r="HJ68" s="83"/>
      <c r="HK68" s="83"/>
      <c r="HL68" s="83"/>
      <c r="HM68" s="83"/>
      <c r="HN68" s="83"/>
      <c r="HO68" s="83"/>
      <c r="HP68" s="83"/>
      <c r="HQ68" s="83"/>
      <c r="HR68" s="83"/>
      <c r="HS68" s="83"/>
      <c r="HT68" s="83"/>
      <c r="HU68" s="83"/>
      <c r="HV68" s="83"/>
      <c r="HW68" s="83"/>
      <c r="HX68" s="83"/>
      <c r="HY68" s="83"/>
      <c r="HZ68" s="83"/>
      <c r="IA68" s="83"/>
      <c r="IB68" s="83"/>
      <c r="IC68" s="83"/>
      <c r="ID68" s="83"/>
      <c r="IE68" s="83"/>
      <c r="IF68" s="83"/>
      <c r="IG68" s="83"/>
      <c r="IH68" s="83"/>
      <c r="II68" s="83"/>
      <c r="IJ68" s="83"/>
      <c r="IK68" s="83"/>
      <c r="IL68" s="83"/>
      <c r="IM68" s="83"/>
      <c r="IN68" s="83"/>
      <c r="IO68" s="83"/>
      <c r="IP68" s="83"/>
      <c r="IQ68" s="83"/>
      <c r="IR68" s="83"/>
      <c r="IS68" s="83"/>
      <c r="IT68" s="83"/>
      <c r="IU68" s="83"/>
      <c r="IV68" s="83"/>
    </row>
    <row r="69" spans="2:180" ht="15">
      <c r="B69" s="74"/>
      <c r="C69" s="97" t="s">
        <v>194</v>
      </c>
      <c r="D69" s="110"/>
      <c r="E69" s="91"/>
      <c r="F69" s="91"/>
      <c r="G69" s="91"/>
      <c r="H69" s="91">
        <f>SUM(H70:H71)</f>
        <v>91.72098</v>
      </c>
      <c r="I69" s="91">
        <f>SUM(I70:I71)</f>
        <v>9.172098</v>
      </c>
      <c r="J69" s="91">
        <f>SUM(J70:J71)</f>
        <v>82.54888199999999</v>
      </c>
      <c r="L69" s="74"/>
      <c r="M69" s="97" t="s">
        <v>194</v>
      </c>
      <c r="N69" s="110"/>
      <c r="O69" s="91"/>
      <c r="P69" s="91"/>
      <c r="Q69" s="91"/>
      <c r="R69" s="91">
        <f>SUM(R70:R71)</f>
        <v>108.81338</v>
      </c>
      <c r="S69" s="91">
        <f>SUM(S70:S71)</f>
        <v>10.881338</v>
      </c>
      <c r="T69" s="91">
        <f>SUM(T70:T71)</f>
        <v>97.932042</v>
      </c>
      <c r="V69" s="74"/>
      <c r="W69" s="97" t="s">
        <v>194</v>
      </c>
      <c r="X69" s="110"/>
      <c r="Y69" s="91"/>
      <c r="Z69" s="91"/>
      <c r="AA69" s="91"/>
      <c r="AB69" s="91">
        <f>SUM(AB70:AB71)</f>
        <v>49.6696</v>
      </c>
      <c r="AC69" s="91">
        <f>SUM(AC70:AC71)</f>
        <v>0</v>
      </c>
      <c r="AD69" s="91">
        <f>SUM(AD70:AD71)</f>
        <v>49.6696</v>
      </c>
      <c r="AF69" s="74"/>
      <c r="AG69" s="97" t="s">
        <v>194</v>
      </c>
      <c r="AH69" s="110"/>
      <c r="AI69" s="91"/>
      <c r="AJ69" s="91"/>
      <c r="AK69" s="91"/>
      <c r="AL69" s="91">
        <f>SUM(AL70:AL71)</f>
        <v>58.0074</v>
      </c>
      <c r="AM69" s="91">
        <f>SUM(AM70:AM71)</f>
        <v>0</v>
      </c>
      <c r="AN69" s="91">
        <f>SUM(AN70:AN71)</f>
        <v>58.0074</v>
      </c>
      <c r="AP69" s="74"/>
      <c r="AQ69" s="97" t="s">
        <v>194</v>
      </c>
      <c r="AR69" s="110"/>
      <c r="AS69" s="91"/>
      <c r="AT69" s="91"/>
      <c r="AU69" s="91"/>
      <c r="AV69" s="91">
        <f>SUM(AV70:AV71)</f>
        <v>59.5208</v>
      </c>
      <c r="AW69" s="91">
        <f>SUM(AW70:AW71)</f>
        <v>0</v>
      </c>
      <c r="AX69" s="91">
        <f>SUM(AX70:AX71)</f>
        <v>59.5208</v>
      </c>
      <c r="AZ69" s="74"/>
      <c r="BA69" s="97" t="s">
        <v>194</v>
      </c>
      <c r="BB69" s="110"/>
      <c r="BC69" s="91"/>
      <c r="BD69" s="91"/>
      <c r="BE69" s="91"/>
      <c r="BF69" s="91">
        <f>SUM(BF70:BF71)</f>
        <v>75.2329</v>
      </c>
      <c r="BG69" s="91">
        <f>SUM(BG70:BG71)</f>
        <v>0</v>
      </c>
      <c r="BH69" s="91">
        <f>SUM(BH70:BH71)</f>
        <v>75.2329</v>
      </c>
      <c r="BJ69" s="74"/>
      <c r="BK69" s="97" t="s">
        <v>194</v>
      </c>
      <c r="BL69" s="110"/>
      <c r="BM69" s="91"/>
      <c r="BN69" s="91"/>
      <c r="BO69" s="91"/>
      <c r="BP69" s="91">
        <f>SUM(BP70:BP71)</f>
        <v>54.332</v>
      </c>
      <c r="BQ69" s="91">
        <f>SUM(BQ70:BQ71)</f>
        <v>0</v>
      </c>
      <c r="BR69" s="91">
        <f>SUM(BR70:BR71)</f>
        <v>54.332</v>
      </c>
      <c r="BT69" s="74"/>
      <c r="BU69" s="97" t="s">
        <v>194</v>
      </c>
      <c r="BV69" s="110"/>
      <c r="BW69" s="91"/>
      <c r="BX69" s="91"/>
      <c r="BY69" s="91"/>
      <c r="BZ69" s="91">
        <f>SUM(BZ70:BZ71)</f>
        <v>41.1203</v>
      </c>
      <c r="CA69" s="91">
        <f>SUM(CA70:CA71)</f>
        <v>0</v>
      </c>
      <c r="CB69" s="91">
        <f>SUM(CB70:CB71)</f>
        <v>41.1203</v>
      </c>
      <c r="CD69" s="74"/>
      <c r="CE69" s="97" t="s">
        <v>194</v>
      </c>
      <c r="CF69" s="110"/>
      <c r="CG69" s="91"/>
      <c r="CH69" s="91"/>
      <c r="CI69" s="91"/>
      <c r="CJ69" s="91">
        <f>SUM(CJ70:CJ71)</f>
        <v>57.9745</v>
      </c>
      <c r="CK69" s="91">
        <f>SUM(CK70:CK71)</f>
        <v>0</v>
      </c>
      <c r="CL69" s="91">
        <f>SUM(CL70:CL71)</f>
        <v>57.9745</v>
      </c>
      <c r="CN69" s="74"/>
      <c r="CO69" s="97" t="s">
        <v>194</v>
      </c>
      <c r="CP69" s="110"/>
      <c r="CQ69" s="91"/>
      <c r="CR69" s="91"/>
      <c r="CS69" s="91"/>
      <c r="CT69" s="91">
        <f>SUM(CT70:CT71)</f>
        <v>56.6491</v>
      </c>
      <c r="CU69" s="91">
        <f>SUM(CU70:CU71)</f>
        <v>0</v>
      </c>
      <c r="CV69" s="91">
        <f>SUM(CV70:CV71)</f>
        <v>56.6491</v>
      </c>
      <c r="CX69" s="74"/>
      <c r="CY69" s="97" t="s">
        <v>194</v>
      </c>
      <c r="CZ69" s="110"/>
      <c r="DA69" s="91"/>
      <c r="DB69" s="91"/>
      <c r="DC69" s="91"/>
      <c r="DD69" s="91">
        <f>SUM(DD70:DD71)</f>
        <v>62.9283</v>
      </c>
      <c r="DE69" s="91">
        <f>SUM(DE70:DE71)</f>
        <v>0</v>
      </c>
      <c r="DF69" s="91">
        <f>SUM(DF70:DF71)</f>
        <v>62.9283</v>
      </c>
      <c r="DH69" s="74"/>
      <c r="DI69" s="97" t="s">
        <v>194</v>
      </c>
      <c r="DJ69" s="110"/>
      <c r="DK69" s="91"/>
      <c r="DL69" s="91"/>
      <c r="DM69" s="91"/>
      <c r="DN69" s="91">
        <f>SUM(DN70:DN71)</f>
        <v>54.2286</v>
      </c>
      <c r="DO69" s="91">
        <f>SUM(DO70:DO71)</f>
        <v>0</v>
      </c>
      <c r="DP69" s="91">
        <f>SUM(DP70:DP71)</f>
        <v>54.2286</v>
      </c>
      <c r="DR69" s="74"/>
      <c r="DS69" s="97" t="s">
        <v>194</v>
      </c>
      <c r="DT69" s="110"/>
      <c r="DU69" s="91"/>
      <c r="DV69" s="91"/>
      <c r="DW69" s="91"/>
      <c r="DX69" s="91">
        <f>SUM(DX70:DX71)</f>
        <v>52.3016</v>
      </c>
      <c r="DY69" s="91">
        <f>SUM(DY70:DY71)</f>
        <v>0</v>
      </c>
      <c r="DZ69" s="91">
        <f>SUM(DZ70:DZ71)</f>
        <v>52.3016</v>
      </c>
      <c r="EB69" s="74"/>
      <c r="EC69" s="97" t="s">
        <v>194</v>
      </c>
      <c r="ED69" s="110"/>
      <c r="EE69" s="91"/>
      <c r="EF69" s="91"/>
      <c r="EG69" s="91"/>
      <c r="EH69" s="91">
        <f>SUM(EH70:EH71)</f>
        <v>41.9099</v>
      </c>
      <c r="EI69" s="91">
        <f>SUM(EI70:EI71)</f>
        <v>0</v>
      </c>
      <c r="EJ69" s="91">
        <f>SUM(EJ70:EJ71)</f>
        <v>41.9099</v>
      </c>
      <c r="EL69" s="74"/>
      <c r="EM69" s="97" t="s">
        <v>194</v>
      </c>
      <c r="EN69" s="110"/>
      <c r="EO69" s="91"/>
      <c r="EP69" s="91"/>
      <c r="EQ69" s="91"/>
      <c r="ER69" s="91">
        <f>SUM(ER70:ER71)</f>
        <v>42.2295</v>
      </c>
      <c r="ES69" s="91">
        <f>SUM(ES70:ES71)</f>
        <v>0</v>
      </c>
      <c r="ET69" s="91">
        <f>SUM(ET70:ET71)</f>
        <v>42.2295</v>
      </c>
      <c r="EV69" s="74"/>
      <c r="EW69" s="97" t="s">
        <v>194</v>
      </c>
      <c r="EX69" s="110"/>
      <c r="EY69" s="91"/>
      <c r="EZ69" s="91"/>
      <c r="FA69" s="91"/>
      <c r="FB69" s="91">
        <f>SUM(FB70:FB71)</f>
        <v>39.3014</v>
      </c>
      <c r="FC69" s="91">
        <f>SUM(FC70:FC71)</f>
        <v>0</v>
      </c>
      <c r="FD69" s="91">
        <f>SUM(FD70:FD71)</f>
        <v>39.3014</v>
      </c>
      <c r="FF69" s="74"/>
      <c r="FG69" s="97" t="s">
        <v>194</v>
      </c>
      <c r="FH69" s="110"/>
      <c r="FI69" s="91"/>
      <c r="FJ69" s="91"/>
      <c r="FK69" s="91"/>
      <c r="FL69" s="91">
        <f>SUM(FL70:FL71)</f>
        <v>57.4199</v>
      </c>
      <c r="FM69" s="91">
        <f>SUM(FM70:FM71)</f>
        <v>0</v>
      </c>
      <c r="FN69" s="91">
        <f>SUM(FN70:FN71)</f>
        <v>57.4199</v>
      </c>
      <c r="FP69" s="74"/>
      <c r="FQ69" s="97" t="s">
        <v>194</v>
      </c>
      <c r="FR69" s="110"/>
      <c r="FS69" s="91">
        <f t="shared" si="74"/>
        <v>0</v>
      </c>
      <c r="FT69" s="91">
        <f t="shared" si="75"/>
        <v>0</v>
      </c>
      <c r="FU69" s="91">
        <f t="shared" si="76"/>
        <v>0</v>
      </c>
      <c r="FV69" s="91">
        <f>SUM(FV70:FV71)</f>
        <v>1003.36016</v>
      </c>
      <c r="FW69" s="91">
        <f t="shared" si="5"/>
        <v>20.053435999999998</v>
      </c>
      <c r="FX69" s="91">
        <f t="shared" si="6"/>
        <v>983.3067240000001</v>
      </c>
    </row>
    <row r="70" spans="2:180" ht="15">
      <c r="B70" s="74"/>
      <c r="C70" s="97" t="s">
        <v>160</v>
      </c>
      <c r="D70" s="98" t="s">
        <v>195</v>
      </c>
      <c r="E70" s="91"/>
      <c r="F70" s="91"/>
      <c r="G70" s="91">
        <f>G64</f>
        <v>18567</v>
      </c>
      <c r="H70" s="98">
        <f>G70*4940/1000000</f>
        <v>91.72098</v>
      </c>
      <c r="I70" s="98">
        <f>H70*10%</f>
        <v>9.172098</v>
      </c>
      <c r="J70" s="113">
        <f aca="true" t="shared" si="77" ref="J70:J75">H70-I70</f>
        <v>82.54888199999999</v>
      </c>
      <c r="L70" s="74"/>
      <c r="M70" s="97" t="s">
        <v>160</v>
      </c>
      <c r="N70" s="98" t="s">
        <v>195</v>
      </c>
      <c r="O70" s="91"/>
      <c r="P70" s="91"/>
      <c r="Q70" s="91">
        <f>Q64</f>
        <v>22027</v>
      </c>
      <c r="R70" s="98">
        <f>Q70*4940/1000000</f>
        <v>108.81338</v>
      </c>
      <c r="S70" s="98">
        <f>R70*10%</f>
        <v>10.881338</v>
      </c>
      <c r="T70" s="113">
        <f aca="true" t="shared" si="78" ref="T70:T75">R70-S70</f>
        <v>97.932042</v>
      </c>
      <c r="V70" s="74"/>
      <c r="W70" s="97" t="s">
        <v>160</v>
      </c>
      <c r="X70" s="98" t="s">
        <v>195</v>
      </c>
      <c r="Y70" s="91"/>
      <c r="Z70" s="91"/>
      <c r="AA70" s="91">
        <f>AA64</f>
        <v>0</v>
      </c>
      <c r="AB70" s="98">
        <f>AA70*4940/1000000</f>
        <v>0</v>
      </c>
      <c r="AC70" s="98">
        <f>AB70*10%</f>
        <v>0</v>
      </c>
      <c r="AD70" s="113">
        <f aca="true" t="shared" si="79" ref="AD70:AD75">AB70-AC70</f>
        <v>0</v>
      </c>
      <c r="AF70" s="74"/>
      <c r="AG70" s="97" t="s">
        <v>160</v>
      </c>
      <c r="AH70" s="98" t="s">
        <v>195</v>
      </c>
      <c r="AI70" s="91"/>
      <c r="AJ70" s="91"/>
      <c r="AK70" s="91">
        <f>AK64</f>
        <v>0</v>
      </c>
      <c r="AL70" s="98">
        <f>AK70*4940/1000000</f>
        <v>0</v>
      </c>
      <c r="AM70" s="98">
        <f>AL70*10%</f>
        <v>0</v>
      </c>
      <c r="AN70" s="113">
        <f aca="true" t="shared" si="80" ref="AN70:AN75">AL70-AM70</f>
        <v>0</v>
      </c>
      <c r="AP70" s="74"/>
      <c r="AQ70" s="97" t="s">
        <v>160</v>
      </c>
      <c r="AR70" s="98" t="s">
        <v>195</v>
      </c>
      <c r="AS70" s="91"/>
      <c r="AT70" s="91"/>
      <c r="AU70" s="91">
        <f>AU64</f>
        <v>0</v>
      </c>
      <c r="AV70" s="98">
        <f>AU70*4940/1000000</f>
        <v>0</v>
      </c>
      <c r="AW70" s="98">
        <f>AV70*10%</f>
        <v>0</v>
      </c>
      <c r="AX70" s="113">
        <f aca="true" t="shared" si="81" ref="AX70:AX75">AV70-AW70</f>
        <v>0</v>
      </c>
      <c r="AZ70" s="74"/>
      <c r="BA70" s="97" t="s">
        <v>160</v>
      </c>
      <c r="BB70" s="98" t="s">
        <v>195</v>
      </c>
      <c r="BC70" s="91"/>
      <c r="BD70" s="91"/>
      <c r="BE70" s="91">
        <f>BE64</f>
        <v>0</v>
      </c>
      <c r="BF70" s="98">
        <f>BE70*4940/1000000</f>
        <v>0</v>
      </c>
      <c r="BG70" s="98">
        <f>BF70*10%</f>
        <v>0</v>
      </c>
      <c r="BH70" s="113">
        <f aca="true" t="shared" si="82" ref="BH70:BH75">BF70-BG70</f>
        <v>0</v>
      </c>
      <c r="BJ70" s="74"/>
      <c r="BK70" s="97" t="s">
        <v>160</v>
      </c>
      <c r="BL70" s="98" t="s">
        <v>195</v>
      </c>
      <c r="BM70" s="91"/>
      <c r="BN70" s="91"/>
      <c r="BO70" s="91">
        <f>BO64</f>
        <v>0</v>
      </c>
      <c r="BP70" s="98">
        <f>BO70*4940/1000000</f>
        <v>0</v>
      </c>
      <c r="BQ70" s="98">
        <f>BP70*10%</f>
        <v>0</v>
      </c>
      <c r="BR70" s="113">
        <f aca="true" t="shared" si="83" ref="BR70:BR75">BP70-BQ70</f>
        <v>0</v>
      </c>
      <c r="BT70" s="74"/>
      <c r="BU70" s="97" t="s">
        <v>160</v>
      </c>
      <c r="BV70" s="98" t="s">
        <v>195</v>
      </c>
      <c r="BW70" s="91"/>
      <c r="BX70" s="91"/>
      <c r="BY70" s="91">
        <f>BY64</f>
        <v>0</v>
      </c>
      <c r="BZ70" s="98">
        <f>BY70*4940/1000000</f>
        <v>0</v>
      </c>
      <c r="CA70" s="98">
        <f>BZ70*10%</f>
        <v>0</v>
      </c>
      <c r="CB70" s="113">
        <f aca="true" t="shared" si="84" ref="CB70:CB75">BZ70-CA70</f>
        <v>0</v>
      </c>
      <c r="CD70" s="74"/>
      <c r="CE70" s="97" t="s">
        <v>160</v>
      </c>
      <c r="CF70" s="98" t="s">
        <v>195</v>
      </c>
      <c r="CG70" s="91"/>
      <c r="CH70" s="91"/>
      <c r="CI70" s="91">
        <f>CI64</f>
        <v>0</v>
      </c>
      <c r="CJ70" s="98">
        <f>CI70*4940/1000000</f>
        <v>0</v>
      </c>
      <c r="CK70" s="98">
        <f>CJ70*10%</f>
        <v>0</v>
      </c>
      <c r="CL70" s="113">
        <f aca="true" t="shared" si="85" ref="CL70:CL75">CJ70-CK70</f>
        <v>0</v>
      </c>
      <c r="CN70" s="74"/>
      <c r="CO70" s="97" t="s">
        <v>160</v>
      </c>
      <c r="CP70" s="98" t="s">
        <v>195</v>
      </c>
      <c r="CQ70" s="91"/>
      <c r="CR70" s="91"/>
      <c r="CS70" s="91">
        <f>CS64</f>
        <v>0</v>
      </c>
      <c r="CT70" s="98">
        <f>CS70*4940/1000000</f>
        <v>0</v>
      </c>
      <c r="CU70" s="98">
        <f>CT70*10%</f>
        <v>0</v>
      </c>
      <c r="CV70" s="113">
        <f aca="true" t="shared" si="86" ref="CV70:CV75">CT70-CU70</f>
        <v>0</v>
      </c>
      <c r="CX70" s="74"/>
      <c r="CY70" s="97" t="s">
        <v>160</v>
      </c>
      <c r="CZ70" s="98" t="s">
        <v>195</v>
      </c>
      <c r="DA70" s="91"/>
      <c r="DB70" s="91"/>
      <c r="DC70" s="91">
        <f>DC64</f>
        <v>0</v>
      </c>
      <c r="DD70" s="98">
        <f>DC70*4940/1000000</f>
        <v>0</v>
      </c>
      <c r="DE70" s="98">
        <f>DD70*10%</f>
        <v>0</v>
      </c>
      <c r="DF70" s="113">
        <f aca="true" t="shared" si="87" ref="DF70:DF75">DD70-DE70</f>
        <v>0</v>
      </c>
      <c r="DH70" s="74"/>
      <c r="DI70" s="97" t="s">
        <v>160</v>
      </c>
      <c r="DJ70" s="98" t="s">
        <v>195</v>
      </c>
      <c r="DK70" s="91"/>
      <c r="DL70" s="91"/>
      <c r="DM70" s="91">
        <f>DM64</f>
        <v>0</v>
      </c>
      <c r="DN70" s="98">
        <f>DM70*4940/1000000</f>
        <v>0</v>
      </c>
      <c r="DO70" s="98">
        <f>DN70*10%</f>
        <v>0</v>
      </c>
      <c r="DP70" s="113">
        <f aca="true" t="shared" si="88" ref="DP70:DP75">DN70-DO70</f>
        <v>0</v>
      </c>
      <c r="DR70" s="74"/>
      <c r="DS70" s="97" t="s">
        <v>160</v>
      </c>
      <c r="DT70" s="98" t="s">
        <v>195</v>
      </c>
      <c r="DU70" s="91"/>
      <c r="DV70" s="91"/>
      <c r="DW70" s="91">
        <f>DW64</f>
        <v>0</v>
      </c>
      <c r="DX70" s="98">
        <f>DW70*4940/1000000</f>
        <v>0</v>
      </c>
      <c r="DY70" s="98">
        <f>DX70*10%</f>
        <v>0</v>
      </c>
      <c r="DZ70" s="113">
        <f aca="true" t="shared" si="89" ref="DZ70:DZ75">DX70-DY70</f>
        <v>0</v>
      </c>
      <c r="EB70" s="74"/>
      <c r="EC70" s="97" t="s">
        <v>160</v>
      </c>
      <c r="ED70" s="98" t="s">
        <v>195</v>
      </c>
      <c r="EE70" s="91"/>
      <c r="EF70" s="91"/>
      <c r="EG70" s="91">
        <f>EG64</f>
        <v>0</v>
      </c>
      <c r="EH70" s="98">
        <f>EG70*4940/1000000</f>
        <v>0</v>
      </c>
      <c r="EI70" s="98">
        <f>EH70*10%</f>
        <v>0</v>
      </c>
      <c r="EJ70" s="113">
        <f aca="true" t="shared" si="90" ref="EJ70:EJ75">EH70-EI70</f>
        <v>0</v>
      </c>
      <c r="EL70" s="74"/>
      <c r="EM70" s="97" t="s">
        <v>160</v>
      </c>
      <c r="EN70" s="98" t="s">
        <v>195</v>
      </c>
      <c r="EO70" s="91"/>
      <c r="EP70" s="91"/>
      <c r="EQ70" s="91">
        <f>EQ64</f>
        <v>0</v>
      </c>
      <c r="ER70" s="98">
        <f>EQ70*4940/1000000</f>
        <v>0</v>
      </c>
      <c r="ES70" s="98">
        <f>ER70*10%</f>
        <v>0</v>
      </c>
      <c r="ET70" s="113">
        <f aca="true" t="shared" si="91" ref="ET70:ET75">ER70-ES70</f>
        <v>0</v>
      </c>
      <c r="EV70" s="74"/>
      <c r="EW70" s="97" t="s">
        <v>160</v>
      </c>
      <c r="EX70" s="98" t="s">
        <v>195</v>
      </c>
      <c r="EY70" s="91"/>
      <c r="EZ70" s="91"/>
      <c r="FA70" s="91">
        <f>FA64</f>
        <v>0</v>
      </c>
      <c r="FB70" s="98">
        <f>FA70*4940/1000000</f>
        <v>0</v>
      </c>
      <c r="FC70" s="98">
        <f>FB70*10%</f>
        <v>0</v>
      </c>
      <c r="FD70" s="113">
        <f aca="true" t="shared" si="92" ref="FD70:FD75">FB70-FC70</f>
        <v>0</v>
      </c>
      <c r="FF70" s="74"/>
      <c r="FG70" s="97" t="s">
        <v>160</v>
      </c>
      <c r="FH70" s="98" t="s">
        <v>195</v>
      </c>
      <c r="FI70" s="91"/>
      <c r="FJ70" s="91"/>
      <c r="FK70" s="91">
        <f>FK64</f>
        <v>0</v>
      </c>
      <c r="FL70" s="98">
        <f>FK70*4940/1000000</f>
        <v>0</v>
      </c>
      <c r="FM70" s="98">
        <f>FL70*10%</f>
        <v>0</v>
      </c>
      <c r="FN70" s="113">
        <f aca="true" t="shared" si="93" ref="FN70:FN75">FL70-FM70</f>
        <v>0</v>
      </c>
      <c r="FP70" s="74"/>
      <c r="FQ70" s="97" t="s">
        <v>160</v>
      </c>
      <c r="FR70" s="98" t="s">
        <v>195</v>
      </c>
      <c r="FS70" s="91">
        <f t="shared" si="74"/>
        <v>0</v>
      </c>
      <c r="FT70" s="91">
        <f t="shared" si="75"/>
        <v>0</v>
      </c>
      <c r="FU70" s="91">
        <f t="shared" si="76"/>
        <v>40594</v>
      </c>
      <c r="FV70" s="98">
        <f>FU70*4940/1000000</f>
        <v>200.53436</v>
      </c>
      <c r="FW70" s="98">
        <f t="shared" si="5"/>
        <v>20.053435999999998</v>
      </c>
      <c r="FX70" s="113">
        <f t="shared" si="6"/>
        <v>180.480924</v>
      </c>
    </row>
    <row r="71" spans="2:180" ht="15">
      <c r="B71" s="74"/>
      <c r="C71" s="97" t="s">
        <v>162</v>
      </c>
      <c r="D71" s="98" t="s">
        <v>196</v>
      </c>
      <c r="E71" s="91"/>
      <c r="F71" s="91"/>
      <c r="G71" s="91">
        <f>G65</f>
        <v>0</v>
      </c>
      <c r="H71" s="98">
        <f>G71*4700/1000000</f>
        <v>0</v>
      </c>
      <c r="I71" s="113"/>
      <c r="J71" s="113">
        <f t="shared" si="77"/>
        <v>0</v>
      </c>
      <c r="L71" s="74"/>
      <c r="M71" s="97" t="s">
        <v>162</v>
      </c>
      <c r="N71" s="98" t="s">
        <v>196</v>
      </c>
      <c r="O71" s="91"/>
      <c r="P71" s="91"/>
      <c r="Q71" s="91">
        <f>Q65</f>
        <v>0</v>
      </c>
      <c r="R71" s="98">
        <f>Q71*4700/1000000</f>
        <v>0</v>
      </c>
      <c r="S71" s="113"/>
      <c r="T71" s="113">
        <f t="shared" si="78"/>
        <v>0</v>
      </c>
      <c r="V71" s="74"/>
      <c r="W71" s="97" t="s">
        <v>162</v>
      </c>
      <c r="X71" s="98" t="s">
        <v>196</v>
      </c>
      <c r="Y71" s="91"/>
      <c r="Z71" s="91"/>
      <c r="AA71" s="91">
        <f>AA65</f>
        <v>10568</v>
      </c>
      <c r="AB71" s="98">
        <f>AA71*4700/1000000</f>
        <v>49.6696</v>
      </c>
      <c r="AC71" s="113"/>
      <c r="AD71" s="113">
        <f t="shared" si="79"/>
        <v>49.6696</v>
      </c>
      <c r="AF71" s="74"/>
      <c r="AG71" s="97" t="s">
        <v>162</v>
      </c>
      <c r="AH71" s="98" t="s">
        <v>196</v>
      </c>
      <c r="AI71" s="91"/>
      <c r="AJ71" s="91"/>
      <c r="AK71" s="91">
        <f>AK65</f>
        <v>12342</v>
      </c>
      <c r="AL71" s="98">
        <f>AK71*4700/1000000</f>
        <v>58.0074</v>
      </c>
      <c r="AM71" s="113"/>
      <c r="AN71" s="113">
        <f t="shared" si="80"/>
        <v>58.0074</v>
      </c>
      <c r="AP71" s="74"/>
      <c r="AQ71" s="97" t="s">
        <v>162</v>
      </c>
      <c r="AR71" s="98" t="s">
        <v>196</v>
      </c>
      <c r="AS71" s="91"/>
      <c r="AT71" s="91"/>
      <c r="AU71" s="91">
        <f>AU65</f>
        <v>12664</v>
      </c>
      <c r="AV71" s="98">
        <f>AU71*4700/1000000</f>
        <v>59.5208</v>
      </c>
      <c r="AW71" s="113"/>
      <c r="AX71" s="113">
        <f t="shared" si="81"/>
        <v>59.5208</v>
      </c>
      <c r="AZ71" s="74"/>
      <c r="BA71" s="97" t="s">
        <v>162</v>
      </c>
      <c r="BB71" s="98" t="s">
        <v>196</v>
      </c>
      <c r="BC71" s="91"/>
      <c r="BD71" s="91"/>
      <c r="BE71" s="91">
        <f>BE65</f>
        <v>16007</v>
      </c>
      <c r="BF71" s="98">
        <f>BE71*4700/1000000</f>
        <v>75.2329</v>
      </c>
      <c r="BG71" s="113"/>
      <c r="BH71" s="113">
        <f t="shared" si="82"/>
        <v>75.2329</v>
      </c>
      <c r="BJ71" s="74"/>
      <c r="BK71" s="97" t="s">
        <v>162</v>
      </c>
      <c r="BL71" s="98" t="s">
        <v>196</v>
      </c>
      <c r="BM71" s="91"/>
      <c r="BN71" s="91"/>
      <c r="BO71" s="91">
        <f>BO65</f>
        <v>11560</v>
      </c>
      <c r="BP71" s="98">
        <f>BO71*4700/1000000</f>
        <v>54.332</v>
      </c>
      <c r="BQ71" s="113"/>
      <c r="BR71" s="113">
        <f t="shared" si="83"/>
        <v>54.332</v>
      </c>
      <c r="BT71" s="74"/>
      <c r="BU71" s="97" t="s">
        <v>162</v>
      </c>
      <c r="BV71" s="98" t="s">
        <v>196</v>
      </c>
      <c r="BW71" s="91"/>
      <c r="BX71" s="91"/>
      <c r="BY71" s="91">
        <f>BY65</f>
        <v>8749</v>
      </c>
      <c r="BZ71" s="98">
        <f>BY71*4700/1000000</f>
        <v>41.1203</v>
      </c>
      <c r="CA71" s="113"/>
      <c r="CB71" s="113">
        <f t="shared" si="84"/>
        <v>41.1203</v>
      </c>
      <c r="CD71" s="74"/>
      <c r="CE71" s="97" t="s">
        <v>162</v>
      </c>
      <c r="CF71" s="98" t="s">
        <v>196</v>
      </c>
      <c r="CG71" s="91"/>
      <c r="CH71" s="91"/>
      <c r="CI71" s="91">
        <f>CI65</f>
        <v>12335</v>
      </c>
      <c r="CJ71" s="98">
        <f>CI71*4700/1000000</f>
        <v>57.9745</v>
      </c>
      <c r="CK71" s="113"/>
      <c r="CL71" s="113">
        <f t="shared" si="85"/>
        <v>57.9745</v>
      </c>
      <c r="CN71" s="74"/>
      <c r="CO71" s="97" t="s">
        <v>162</v>
      </c>
      <c r="CP71" s="98" t="s">
        <v>196</v>
      </c>
      <c r="CQ71" s="91"/>
      <c r="CR71" s="91"/>
      <c r="CS71" s="91">
        <f>CS65</f>
        <v>12053</v>
      </c>
      <c r="CT71" s="98">
        <f>CS71*4700/1000000</f>
        <v>56.6491</v>
      </c>
      <c r="CU71" s="113"/>
      <c r="CV71" s="113">
        <f t="shared" si="86"/>
        <v>56.6491</v>
      </c>
      <c r="CX71" s="74"/>
      <c r="CY71" s="97" t="s">
        <v>162</v>
      </c>
      <c r="CZ71" s="98" t="s">
        <v>196</v>
      </c>
      <c r="DA71" s="91"/>
      <c r="DB71" s="91"/>
      <c r="DC71" s="91">
        <f>DC65</f>
        <v>13389</v>
      </c>
      <c r="DD71" s="98">
        <f>DC71*4700/1000000</f>
        <v>62.9283</v>
      </c>
      <c r="DE71" s="113"/>
      <c r="DF71" s="113">
        <f t="shared" si="87"/>
        <v>62.9283</v>
      </c>
      <c r="DH71" s="74"/>
      <c r="DI71" s="97" t="s">
        <v>162</v>
      </c>
      <c r="DJ71" s="98" t="s">
        <v>196</v>
      </c>
      <c r="DK71" s="91"/>
      <c r="DL71" s="91"/>
      <c r="DM71" s="91">
        <f>DM65</f>
        <v>11538</v>
      </c>
      <c r="DN71" s="98">
        <f>DM71*4700/1000000</f>
        <v>54.2286</v>
      </c>
      <c r="DO71" s="113"/>
      <c r="DP71" s="113">
        <f t="shared" si="88"/>
        <v>54.2286</v>
      </c>
      <c r="DR71" s="74"/>
      <c r="DS71" s="97" t="s">
        <v>162</v>
      </c>
      <c r="DT71" s="98" t="s">
        <v>196</v>
      </c>
      <c r="DU71" s="91"/>
      <c r="DV71" s="91"/>
      <c r="DW71" s="91">
        <f>DW65</f>
        <v>11128</v>
      </c>
      <c r="DX71" s="98">
        <f>DW71*4700/1000000</f>
        <v>52.3016</v>
      </c>
      <c r="DY71" s="113"/>
      <c r="DZ71" s="113">
        <f t="shared" si="89"/>
        <v>52.3016</v>
      </c>
      <c r="EB71" s="74"/>
      <c r="EC71" s="97" t="s">
        <v>162</v>
      </c>
      <c r="ED71" s="98" t="s">
        <v>196</v>
      </c>
      <c r="EE71" s="91"/>
      <c r="EF71" s="91"/>
      <c r="EG71" s="91">
        <f>EG65</f>
        <v>8917</v>
      </c>
      <c r="EH71" s="98">
        <f>EG71*4700/1000000</f>
        <v>41.9099</v>
      </c>
      <c r="EI71" s="113"/>
      <c r="EJ71" s="113">
        <f t="shared" si="90"/>
        <v>41.9099</v>
      </c>
      <c r="EL71" s="74"/>
      <c r="EM71" s="97" t="s">
        <v>162</v>
      </c>
      <c r="EN71" s="98" t="s">
        <v>196</v>
      </c>
      <c r="EO71" s="91"/>
      <c r="EP71" s="91"/>
      <c r="EQ71" s="91">
        <f>EQ65</f>
        <v>8985</v>
      </c>
      <c r="ER71" s="98">
        <f>EQ71*4700/1000000</f>
        <v>42.2295</v>
      </c>
      <c r="ES71" s="113"/>
      <c r="ET71" s="113">
        <f t="shared" si="91"/>
        <v>42.2295</v>
      </c>
      <c r="EV71" s="74"/>
      <c r="EW71" s="97" t="s">
        <v>162</v>
      </c>
      <c r="EX71" s="98" t="s">
        <v>196</v>
      </c>
      <c r="EY71" s="91"/>
      <c r="EZ71" s="91"/>
      <c r="FA71" s="91">
        <f>FA65</f>
        <v>8362</v>
      </c>
      <c r="FB71" s="98">
        <f>FA71*4700/1000000</f>
        <v>39.3014</v>
      </c>
      <c r="FC71" s="113"/>
      <c r="FD71" s="113">
        <f t="shared" si="92"/>
        <v>39.3014</v>
      </c>
      <c r="FF71" s="74"/>
      <c r="FG71" s="97" t="s">
        <v>162</v>
      </c>
      <c r="FH71" s="98" t="s">
        <v>196</v>
      </c>
      <c r="FI71" s="91"/>
      <c r="FJ71" s="91"/>
      <c r="FK71" s="91">
        <f>FK65</f>
        <v>12217</v>
      </c>
      <c r="FL71" s="98">
        <f>FK71*4700/1000000</f>
        <v>57.4199</v>
      </c>
      <c r="FM71" s="113"/>
      <c r="FN71" s="113">
        <f t="shared" si="93"/>
        <v>57.4199</v>
      </c>
      <c r="FP71" s="74"/>
      <c r="FQ71" s="97" t="s">
        <v>162</v>
      </c>
      <c r="FR71" s="98" t="s">
        <v>196</v>
      </c>
      <c r="FS71" s="91">
        <f t="shared" si="74"/>
        <v>0</v>
      </c>
      <c r="FT71" s="91">
        <f t="shared" si="75"/>
        <v>0</v>
      </c>
      <c r="FU71" s="91">
        <f t="shared" si="76"/>
        <v>170814</v>
      </c>
      <c r="FV71" s="98">
        <f>FU71*4700/1000000</f>
        <v>802.8258</v>
      </c>
      <c r="FW71" s="113">
        <f t="shared" si="5"/>
        <v>0</v>
      </c>
      <c r="FX71" s="113">
        <f t="shared" si="6"/>
        <v>802.8258</v>
      </c>
    </row>
    <row r="72" spans="1:256" s="62" customFormat="1" ht="15">
      <c r="A72" s="83"/>
      <c r="B72" s="99">
        <v>8</v>
      </c>
      <c r="C72" s="94" t="s">
        <v>57</v>
      </c>
      <c r="D72" s="101"/>
      <c r="E72" s="87"/>
      <c r="F72" s="87"/>
      <c r="G72" s="87"/>
      <c r="H72" s="87">
        <f>H73</f>
        <v>415.9008</v>
      </c>
      <c r="I72" s="87">
        <f>I73</f>
        <v>41.59008</v>
      </c>
      <c r="J72" s="87">
        <f>J73</f>
        <v>374.31072</v>
      </c>
      <c r="K72" s="83"/>
      <c r="L72" s="99">
        <v>8</v>
      </c>
      <c r="M72" s="94" t="s">
        <v>57</v>
      </c>
      <c r="N72" s="101"/>
      <c r="O72" s="87"/>
      <c r="P72" s="87"/>
      <c r="Q72" s="87"/>
      <c r="R72" s="87">
        <f>R73</f>
        <v>493.4048</v>
      </c>
      <c r="S72" s="87">
        <f>S73</f>
        <v>49.34048000000001</v>
      </c>
      <c r="T72" s="87">
        <f>T73</f>
        <v>444.06432</v>
      </c>
      <c r="U72" s="83"/>
      <c r="V72" s="99">
        <v>8</v>
      </c>
      <c r="W72" s="94" t="s">
        <v>57</v>
      </c>
      <c r="X72" s="101"/>
      <c r="Y72" s="87"/>
      <c r="Z72" s="87"/>
      <c r="AA72" s="87"/>
      <c r="AB72" s="87">
        <f>AB73</f>
        <v>284.2792</v>
      </c>
      <c r="AC72" s="87">
        <f>AC73</f>
        <v>0</v>
      </c>
      <c r="AD72" s="87">
        <f>AD73</f>
        <v>284.2792</v>
      </c>
      <c r="AE72" s="83"/>
      <c r="AF72" s="99">
        <v>8</v>
      </c>
      <c r="AG72" s="94" t="s">
        <v>57</v>
      </c>
      <c r="AH72" s="101"/>
      <c r="AI72" s="87"/>
      <c r="AJ72" s="87"/>
      <c r="AK72" s="87"/>
      <c r="AL72" s="87">
        <f>AL73</f>
        <v>331.9998</v>
      </c>
      <c r="AM72" s="87">
        <f>AM73</f>
        <v>0</v>
      </c>
      <c r="AN72" s="87">
        <f>AN73</f>
        <v>331.9998</v>
      </c>
      <c r="AO72" s="83"/>
      <c r="AP72" s="99">
        <v>8</v>
      </c>
      <c r="AQ72" s="94" t="s">
        <v>57</v>
      </c>
      <c r="AR72" s="101"/>
      <c r="AS72" s="87"/>
      <c r="AT72" s="87"/>
      <c r="AU72" s="87"/>
      <c r="AV72" s="87">
        <f>AV73</f>
        <v>340.6616</v>
      </c>
      <c r="AW72" s="87">
        <f>AW73</f>
        <v>0</v>
      </c>
      <c r="AX72" s="87">
        <f>AX73</f>
        <v>340.6616</v>
      </c>
      <c r="AY72" s="83"/>
      <c r="AZ72" s="99">
        <v>8</v>
      </c>
      <c r="BA72" s="94" t="s">
        <v>57</v>
      </c>
      <c r="BB72" s="101"/>
      <c r="BC72" s="87"/>
      <c r="BD72" s="87"/>
      <c r="BE72" s="87"/>
      <c r="BF72" s="87">
        <f>BF73</f>
        <v>430.5883</v>
      </c>
      <c r="BG72" s="87">
        <f>BG73</f>
        <v>0</v>
      </c>
      <c r="BH72" s="87">
        <f>BH73</f>
        <v>430.5883</v>
      </c>
      <c r="BI72" s="83"/>
      <c r="BJ72" s="99">
        <v>8</v>
      </c>
      <c r="BK72" s="94" t="s">
        <v>57</v>
      </c>
      <c r="BL72" s="101"/>
      <c r="BM72" s="87"/>
      <c r="BN72" s="87"/>
      <c r="BO72" s="87"/>
      <c r="BP72" s="87">
        <f>BP73</f>
        <v>310.964</v>
      </c>
      <c r="BQ72" s="87">
        <f>BQ73</f>
        <v>0</v>
      </c>
      <c r="BR72" s="87">
        <f>BR73</f>
        <v>310.964</v>
      </c>
      <c r="BS72" s="83"/>
      <c r="BT72" s="99">
        <v>8</v>
      </c>
      <c r="BU72" s="94" t="s">
        <v>57</v>
      </c>
      <c r="BV72" s="101"/>
      <c r="BW72" s="87"/>
      <c r="BX72" s="87"/>
      <c r="BY72" s="87"/>
      <c r="BZ72" s="87">
        <f>BZ73</f>
        <v>235.3481</v>
      </c>
      <c r="CA72" s="87">
        <f>CA73</f>
        <v>0</v>
      </c>
      <c r="CB72" s="87">
        <f>CB73</f>
        <v>235.3481</v>
      </c>
      <c r="CC72" s="83"/>
      <c r="CD72" s="99">
        <v>8</v>
      </c>
      <c r="CE72" s="94" t="s">
        <v>57</v>
      </c>
      <c r="CF72" s="101"/>
      <c r="CG72" s="87"/>
      <c r="CH72" s="87"/>
      <c r="CI72" s="87"/>
      <c r="CJ72" s="87">
        <f>CJ73</f>
        <v>331.8115</v>
      </c>
      <c r="CK72" s="87">
        <f>CK73</f>
        <v>0</v>
      </c>
      <c r="CL72" s="87">
        <f>CL73</f>
        <v>331.8115</v>
      </c>
      <c r="CM72" s="83"/>
      <c r="CN72" s="99">
        <v>8</v>
      </c>
      <c r="CO72" s="94" t="s">
        <v>57</v>
      </c>
      <c r="CP72" s="101"/>
      <c r="CQ72" s="87"/>
      <c r="CR72" s="87"/>
      <c r="CS72" s="87"/>
      <c r="CT72" s="87">
        <f>CT73</f>
        <v>324.2257</v>
      </c>
      <c r="CU72" s="87">
        <f>CU73</f>
        <v>0</v>
      </c>
      <c r="CV72" s="87">
        <f>CV73</f>
        <v>324.2257</v>
      </c>
      <c r="CW72" s="83"/>
      <c r="CX72" s="99">
        <v>8</v>
      </c>
      <c r="CY72" s="94" t="s">
        <v>57</v>
      </c>
      <c r="CZ72" s="101"/>
      <c r="DA72" s="87"/>
      <c r="DB72" s="87"/>
      <c r="DC72" s="87"/>
      <c r="DD72" s="87">
        <f>DD73</f>
        <v>360.1641</v>
      </c>
      <c r="DE72" s="87">
        <f>DE73</f>
        <v>0</v>
      </c>
      <c r="DF72" s="87">
        <f>DF73</f>
        <v>360.1641</v>
      </c>
      <c r="DG72" s="83"/>
      <c r="DH72" s="99">
        <v>8</v>
      </c>
      <c r="DI72" s="94" t="s">
        <v>57</v>
      </c>
      <c r="DJ72" s="101"/>
      <c r="DK72" s="87"/>
      <c r="DL72" s="87"/>
      <c r="DM72" s="87"/>
      <c r="DN72" s="87">
        <f>DN73</f>
        <v>310.3722</v>
      </c>
      <c r="DO72" s="87">
        <f>DO73</f>
        <v>0</v>
      </c>
      <c r="DP72" s="87">
        <f>DP73</f>
        <v>310.3722</v>
      </c>
      <c r="DQ72" s="83"/>
      <c r="DR72" s="99">
        <v>8</v>
      </c>
      <c r="DS72" s="94" t="s">
        <v>57</v>
      </c>
      <c r="DT72" s="101"/>
      <c r="DU72" s="87"/>
      <c r="DV72" s="87"/>
      <c r="DW72" s="87"/>
      <c r="DX72" s="87">
        <f>DX73</f>
        <v>299.3432</v>
      </c>
      <c r="DY72" s="87">
        <f>DY73</f>
        <v>0</v>
      </c>
      <c r="DZ72" s="87">
        <f>DZ73</f>
        <v>299.3432</v>
      </c>
      <c r="EA72" s="83"/>
      <c r="EB72" s="99">
        <v>8</v>
      </c>
      <c r="EC72" s="94" t="s">
        <v>57</v>
      </c>
      <c r="ED72" s="101"/>
      <c r="EE72" s="87"/>
      <c r="EF72" s="87"/>
      <c r="EG72" s="87"/>
      <c r="EH72" s="87">
        <f>EH73</f>
        <v>239.8673</v>
      </c>
      <c r="EI72" s="87">
        <f>EI73</f>
        <v>0</v>
      </c>
      <c r="EJ72" s="87">
        <f>EJ73</f>
        <v>239.8673</v>
      </c>
      <c r="EK72" s="83"/>
      <c r="EL72" s="99">
        <v>8</v>
      </c>
      <c r="EM72" s="94" t="s">
        <v>57</v>
      </c>
      <c r="EN72" s="101"/>
      <c r="EO72" s="87"/>
      <c r="EP72" s="87"/>
      <c r="EQ72" s="87"/>
      <c r="ER72" s="87">
        <f>ER73</f>
        <v>241.6965</v>
      </c>
      <c r="ES72" s="87">
        <f>ES73</f>
        <v>0</v>
      </c>
      <c r="ET72" s="87">
        <f>ET73</f>
        <v>241.6965</v>
      </c>
      <c r="EU72" s="83"/>
      <c r="EV72" s="99">
        <v>8</v>
      </c>
      <c r="EW72" s="94" t="s">
        <v>57</v>
      </c>
      <c r="EX72" s="101"/>
      <c r="EY72" s="87"/>
      <c r="EZ72" s="87"/>
      <c r="FA72" s="87"/>
      <c r="FB72" s="87">
        <f>FB73</f>
        <v>224.9378</v>
      </c>
      <c r="FC72" s="87">
        <f>FC73</f>
        <v>0</v>
      </c>
      <c r="FD72" s="87">
        <f>FD73</f>
        <v>224.9378</v>
      </c>
      <c r="FE72" s="83"/>
      <c r="FF72" s="99">
        <v>8</v>
      </c>
      <c r="FG72" s="94" t="s">
        <v>57</v>
      </c>
      <c r="FH72" s="101"/>
      <c r="FI72" s="87"/>
      <c r="FJ72" s="87"/>
      <c r="FK72" s="87"/>
      <c r="FL72" s="87">
        <f>FL73</f>
        <v>328.6373</v>
      </c>
      <c r="FM72" s="87">
        <f>FM73</f>
        <v>0</v>
      </c>
      <c r="FN72" s="87">
        <f>FN73</f>
        <v>328.6373</v>
      </c>
      <c r="FO72" s="83"/>
      <c r="FP72" s="99">
        <v>8</v>
      </c>
      <c r="FQ72" s="94" t="s">
        <v>57</v>
      </c>
      <c r="FR72" s="101"/>
      <c r="FS72" s="87">
        <f t="shared" si="74"/>
        <v>0</v>
      </c>
      <c r="FT72" s="87">
        <f t="shared" si="75"/>
        <v>0</v>
      </c>
      <c r="FU72" s="87">
        <f t="shared" si="76"/>
        <v>0</v>
      </c>
      <c r="FV72" s="87">
        <f>FV73</f>
        <v>5504.2022</v>
      </c>
      <c r="FW72" s="87">
        <f t="shared" si="5"/>
        <v>90.93056000000001</v>
      </c>
      <c r="FX72" s="87">
        <f t="shared" si="6"/>
        <v>5413.27164</v>
      </c>
      <c r="FY72" s="83"/>
      <c r="FZ72" s="83"/>
      <c r="GA72" s="83"/>
      <c r="GB72" s="83"/>
      <c r="GC72" s="83"/>
      <c r="GD72" s="83"/>
      <c r="GE72" s="83"/>
      <c r="GF72" s="83"/>
      <c r="GG72" s="83"/>
      <c r="GH72" s="83"/>
      <c r="GI72" s="83"/>
      <c r="GJ72" s="83"/>
      <c r="GK72" s="83"/>
      <c r="GL72" s="83"/>
      <c r="GM72" s="83"/>
      <c r="GN72" s="83"/>
      <c r="GO72" s="83"/>
      <c r="GP72" s="83"/>
      <c r="GQ72" s="83"/>
      <c r="GR72" s="83"/>
      <c r="GS72" s="83"/>
      <c r="GT72" s="83"/>
      <c r="GU72" s="83"/>
      <c r="GV72" s="83"/>
      <c r="GW72" s="83"/>
      <c r="GX72" s="83"/>
      <c r="GY72" s="83"/>
      <c r="GZ72" s="83"/>
      <c r="HA72" s="83"/>
      <c r="HB72" s="83"/>
      <c r="HC72" s="83"/>
      <c r="HD72" s="83"/>
      <c r="HE72" s="83"/>
      <c r="HF72" s="83"/>
      <c r="HG72" s="83"/>
      <c r="HH72" s="83"/>
      <c r="HI72" s="83"/>
      <c r="HJ72" s="83"/>
      <c r="HK72" s="83"/>
      <c r="HL72" s="83"/>
      <c r="HM72" s="83"/>
      <c r="HN72" s="83"/>
      <c r="HO72" s="83"/>
      <c r="HP72" s="83"/>
      <c r="HQ72" s="83"/>
      <c r="HR72" s="83"/>
      <c r="HS72" s="83"/>
      <c r="HT72" s="83"/>
      <c r="HU72" s="83"/>
      <c r="HV72" s="83"/>
      <c r="HW72" s="83"/>
      <c r="HX72" s="83"/>
      <c r="HY72" s="83"/>
      <c r="HZ72" s="83"/>
      <c r="IA72" s="83"/>
      <c r="IB72" s="83"/>
      <c r="IC72" s="83"/>
      <c r="ID72" s="83"/>
      <c r="IE72" s="83"/>
      <c r="IF72" s="83"/>
      <c r="IG72" s="83"/>
      <c r="IH72" s="83"/>
      <c r="II72" s="83"/>
      <c r="IJ72" s="83"/>
      <c r="IK72" s="83"/>
      <c r="IL72" s="83"/>
      <c r="IM72" s="83"/>
      <c r="IN72" s="83"/>
      <c r="IO72" s="83"/>
      <c r="IP72" s="83"/>
      <c r="IQ72" s="83"/>
      <c r="IR72" s="83"/>
      <c r="IS72" s="83"/>
      <c r="IT72" s="83"/>
      <c r="IU72" s="83"/>
      <c r="IV72" s="83"/>
    </row>
    <row r="73" spans="2:180" ht="15">
      <c r="B73" s="74"/>
      <c r="C73" s="97" t="s">
        <v>194</v>
      </c>
      <c r="D73" s="110"/>
      <c r="E73" s="91"/>
      <c r="F73" s="91"/>
      <c r="G73" s="91"/>
      <c r="H73" s="91">
        <f>SUM(H74:H75)</f>
        <v>415.9008</v>
      </c>
      <c r="I73" s="91">
        <f>SUM(I74:I75)</f>
        <v>41.59008</v>
      </c>
      <c r="J73" s="91">
        <f>SUM(J74:J75)</f>
        <v>374.31072</v>
      </c>
      <c r="L73" s="74"/>
      <c r="M73" s="97" t="s">
        <v>194</v>
      </c>
      <c r="N73" s="110"/>
      <c r="O73" s="91"/>
      <c r="P73" s="91"/>
      <c r="Q73" s="91"/>
      <c r="R73" s="91">
        <f>SUM(R74:R75)</f>
        <v>493.4048</v>
      </c>
      <c r="S73" s="91">
        <f>SUM(S74:S75)</f>
        <v>49.34048000000001</v>
      </c>
      <c r="T73" s="91">
        <f>SUM(T74:T75)</f>
        <v>444.06432</v>
      </c>
      <c r="V73" s="74"/>
      <c r="W73" s="97" t="s">
        <v>194</v>
      </c>
      <c r="X73" s="110"/>
      <c r="Y73" s="91"/>
      <c r="Z73" s="91"/>
      <c r="AA73" s="91"/>
      <c r="AB73" s="91">
        <f>SUM(AB74:AB75)</f>
        <v>284.2792</v>
      </c>
      <c r="AC73" s="91">
        <f>SUM(AC74:AC75)</f>
        <v>0</v>
      </c>
      <c r="AD73" s="91">
        <f>SUM(AD74:AD75)</f>
        <v>284.2792</v>
      </c>
      <c r="AF73" s="74"/>
      <c r="AG73" s="97" t="s">
        <v>194</v>
      </c>
      <c r="AH73" s="110"/>
      <c r="AI73" s="91"/>
      <c r="AJ73" s="91"/>
      <c r="AK73" s="91"/>
      <c r="AL73" s="91">
        <f>SUM(AL74:AL75)</f>
        <v>331.9998</v>
      </c>
      <c r="AM73" s="91">
        <f>SUM(AM74:AM75)</f>
        <v>0</v>
      </c>
      <c r="AN73" s="91">
        <f>SUM(AN74:AN75)</f>
        <v>331.9998</v>
      </c>
      <c r="AP73" s="74"/>
      <c r="AQ73" s="97" t="s">
        <v>194</v>
      </c>
      <c r="AR73" s="110"/>
      <c r="AS73" s="91"/>
      <c r="AT73" s="91"/>
      <c r="AU73" s="91"/>
      <c r="AV73" s="91">
        <f>SUM(AV74:AV75)</f>
        <v>340.6616</v>
      </c>
      <c r="AW73" s="91">
        <f>SUM(AW74:AW75)</f>
        <v>0</v>
      </c>
      <c r="AX73" s="91">
        <f>SUM(AX74:AX75)</f>
        <v>340.6616</v>
      </c>
      <c r="AZ73" s="74"/>
      <c r="BA73" s="97" t="s">
        <v>194</v>
      </c>
      <c r="BB73" s="110"/>
      <c r="BC73" s="91"/>
      <c r="BD73" s="91"/>
      <c r="BE73" s="91"/>
      <c r="BF73" s="91">
        <f>SUM(BF74:BF75)</f>
        <v>430.5883</v>
      </c>
      <c r="BG73" s="91">
        <f>SUM(BG74:BG75)</f>
        <v>0</v>
      </c>
      <c r="BH73" s="91">
        <f>SUM(BH74:BH75)</f>
        <v>430.5883</v>
      </c>
      <c r="BJ73" s="74"/>
      <c r="BK73" s="97" t="s">
        <v>194</v>
      </c>
      <c r="BL73" s="110"/>
      <c r="BM73" s="91"/>
      <c r="BN73" s="91"/>
      <c r="BO73" s="91"/>
      <c r="BP73" s="91">
        <f>SUM(BP74:BP75)</f>
        <v>310.964</v>
      </c>
      <c r="BQ73" s="91">
        <f>SUM(BQ74:BQ75)</f>
        <v>0</v>
      </c>
      <c r="BR73" s="91">
        <f>SUM(BR74:BR75)</f>
        <v>310.964</v>
      </c>
      <c r="BT73" s="74"/>
      <c r="BU73" s="97" t="s">
        <v>194</v>
      </c>
      <c r="BV73" s="110"/>
      <c r="BW73" s="91"/>
      <c r="BX73" s="91"/>
      <c r="BY73" s="91"/>
      <c r="BZ73" s="91">
        <f>SUM(BZ74:BZ75)</f>
        <v>235.3481</v>
      </c>
      <c r="CA73" s="91">
        <f>SUM(CA74:CA75)</f>
        <v>0</v>
      </c>
      <c r="CB73" s="91">
        <f>SUM(CB74:CB75)</f>
        <v>235.3481</v>
      </c>
      <c r="CD73" s="74"/>
      <c r="CE73" s="97" t="s">
        <v>194</v>
      </c>
      <c r="CF73" s="110"/>
      <c r="CG73" s="91"/>
      <c r="CH73" s="91"/>
      <c r="CI73" s="91"/>
      <c r="CJ73" s="91">
        <f>SUM(CJ74:CJ75)</f>
        <v>331.8115</v>
      </c>
      <c r="CK73" s="91">
        <f>SUM(CK74:CK75)</f>
        <v>0</v>
      </c>
      <c r="CL73" s="91">
        <f>SUM(CL74:CL75)</f>
        <v>331.8115</v>
      </c>
      <c r="CN73" s="74"/>
      <c r="CO73" s="97" t="s">
        <v>194</v>
      </c>
      <c r="CP73" s="110"/>
      <c r="CQ73" s="91"/>
      <c r="CR73" s="91"/>
      <c r="CS73" s="91"/>
      <c r="CT73" s="91">
        <f>SUM(CT74:CT75)</f>
        <v>324.2257</v>
      </c>
      <c r="CU73" s="91">
        <f>SUM(CU74:CU75)</f>
        <v>0</v>
      </c>
      <c r="CV73" s="91">
        <f>SUM(CV74:CV75)</f>
        <v>324.2257</v>
      </c>
      <c r="CX73" s="74"/>
      <c r="CY73" s="97" t="s">
        <v>194</v>
      </c>
      <c r="CZ73" s="110"/>
      <c r="DA73" s="91"/>
      <c r="DB73" s="91"/>
      <c r="DC73" s="91"/>
      <c r="DD73" s="91">
        <f>SUM(DD74:DD75)</f>
        <v>360.1641</v>
      </c>
      <c r="DE73" s="91">
        <f>SUM(DE74:DE75)</f>
        <v>0</v>
      </c>
      <c r="DF73" s="91">
        <f>SUM(DF74:DF75)</f>
        <v>360.1641</v>
      </c>
      <c r="DH73" s="74"/>
      <c r="DI73" s="97" t="s">
        <v>194</v>
      </c>
      <c r="DJ73" s="110"/>
      <c r="DK73" s="91"/>
      <c r="DL73" s="91"/>
      <c r="DM73" s="91"/>
      <c r="DN73" s="91">
        <f>SUM(DN74:DN75)</f>
        <v>310.3722</v>
      </c>
      <c r="DO73" s="91">
        <f>SUM(DO74:DO75)</f>
        <v>0</v>
      </c>
      <c r="DP73" s="91">
        <f>SUM(DP74:DP75)</f>
        <v>310.3722</v>
      </c>
      <c r="DR73" s="74"/>
      <c r="DS73" s="97" t="s">
        <v>194</v>
      </c>
      <c r="DT73" s="110"/>
      <c r="DU73" s="91"/>
      <c r="DV73" s="91"/>
      <c r="DW73" s="91"/>
      <c r="DX73" s="91">
        <f>SUM(DX74:DX75)</f>
        <v>299.3432</v>
      </c>
      <c r="DY73" s="91">
        <f>SUM(DY74:DY75)</f>
        <v>0</v>
      </c>
      <c r="DZ73" s="91">
        <f>SUM(DZ74:DZ75)</f>
        <v>299.3432</v>
      </c>
      <c r="EB73" s="74"/>
      <c r="EC73" s="97" t="s">
        <v>194</v>
      </c>
      <c r="ED73" s="110"/>
      <c r="EE73" s="91"/>
      <c r="EF73" s="91"/>
      <c r="EG73" s="91"/>
      <c r="EH73" s="91">
        <f>SUM(EH74:EH75)</f>
        <v>239.8673</v>
      </c>
      <c r="EI73" s="91">
        <f>SUM(EI74:EI75)</f>
        <v>0</v>
      </c>
      <c r="EJ73" s="91">
        <f>SUM(EJ74:EJ75)</f>
        <v>239.8673</v>
      </c>
      <c r="EL73" s="74"/>
      <c r="EM73" s="97" t="s">
        <v>194</v>
      </c>
      <c r="EN73" s="110"/>
      <c r="EO73" s="91"/>
      <c r="EP73" s="91"/>
      <c r="EQ73" s="91"/>
      <c r="ER73" s="91">
        <f>SUM(ER74:ER75)</f>
        <v>241.6965</v>
      </c>
      <c r="ES73" s="91">
        <f>SUM(ES74:ES75)</f>
        <v>0</v>
      </c>
      <c r="ET73" s="91">
        <f>SUM(ET74:ET75)</f>
        <v>241.6965</v>
      </c>
      <c r="EV73" s="74"/>
      <c r="EW73" s="97" t="s">
        <v>194</v>
      </c>
      <c r="EX73" s="110"/>
      <c r="EY73" s="91"/>
      <c r="EZ73" s="91"/>
      <c r="FA73" s="91"/>
      <c r="FB73" s="91">
        <f>SUM(FB74:FB75)</f>
        <v>224.9378</v>
      </c>
      <c r="FC73" s="91">
        <f>SUM(FC74:FC75)</f>
        <v>0</v>
      </c>
      <c r="FD73" s="91">
        <f>SUM(FD74:FD75)</f>
        <v>224.9378</v>
      </c>
      <c r="FF73" s="74"/>
      <c r="FG73" s="97" t="s">
        <v>194</v>
      </c>
      <c r="FH73" s="110"/>
      <c r="FI73" s="91"/>
      <c r="FJ73" s="91"/>
      <c r="FK73" s="91"/>
      <c r="FL73" s="91">
        <f>SUM(FL74:FL75)</f>
        <v>328.6373</v>
      </c>
      <c r="FM73" s="91">
        <f>SUM(FM74:FM75)</f>
        <v>0</v>
      </c>
      <c r="FN73" s="91">
        <f>SUM(FN74:FN75)</f>
        <v>328.6373</v>
      </c>
      <c r="FP73" s="74"/>
      <c r="FQ73" s="97" t="s">
        <v>194</v>
      </c>
      <c r="FR73" s="110"/>
      <c r="FS73" s="91">
        <f t="shared" si="74"/>
        <v>0</v>
      </c>
      <c r="FT73" s="91">
        <f t="shared" si="75"/>
        <v>0</v>
      </c>
      <c r="FU73" s="91">
        <f t="shared" si="76"/>
        <v>0</v>
      </c>
      <c r="FV73" s="91">
        <f>SUM(FV74:FV75)</f>
        <v>5504.2022</v>
      </c>
      <c r="FW73" s="91">
        <f t="shared" si="5"/>
        <v>90.93056000000001</v>
      </c>
      <c r="FX73" s="91">
        <f t="shared" si="6"/>
        <v>5413.27164</v>
      </c>
    </row>
    <row r="74" spans="2:180" ht="15">
      <c r="B74" s="74"/>
      <c r="C74" s="97" t="s">
        <v>160</v>
      </c>
      <c r="D74" s="98" t="s">
        <v>197</v>
      </c>
      <c r="E74" s="91"/>
      <c r="F74" s="91"/>
      <c r="G74" s="91">
        <f aca="true" t="shared" si="94" ref="G74:G79">G70</f>
        <v>18567</v>
      </c>
      <c r="H74" s="98">
        <f>G74*22400/1000000</f>
        <v>415.9008</v>
      </c>
      <c r="I74" s="98">
        <f aca="true" t="shared" si="95" ref="I74:I79">H74*10%</f>
        <v>41.59008</v>
      </c>
      <c r="J74" s="113">
        <f t="shared" si="77"/>
        <v>374.31072</v>
      </c>
      <c r="L74" s="74"/>
      <c r="M74" s="97" t="s">
        <v>160</v>
      </c>
      <c r="N74" s="98" t="s">
        <v>197</v>
      </c>
      <c r="O74" s="91"/>
      <c r="P74" s="91"/>
      <c r="Q74" s="91">
        <f aca="true" t="shared" si="96" ref="Q74:Q79">Q70</f>
        <v>22027</v>
      </c>
      <c r="R74" s="98">
        <f>Q74*22400/1000000</f>
        <v>493.4048</v>
      </c>
      <c r="S74" s="98">
        <f aca="true" t="shared" si="97" ref="S74:S79">R74*10%</f>
        <v>49.34048000000001</v>
      </c>
      <c r="T74" s="113">
        <f t="shared" si="78"/>
        <v>444.06432</v>
      </c>
      <c r="V74" s="74"/>
      <c r="W74" s="97" t="s">
        <v>160</v>
      </c>
      <c r="X74" s="98" t="s">
        <v>197</v>
      </c>
      <c r="Y74" s="91"/>
      <c r="Z74" s="91"/>
      <c r="AA74" s="91">
        <f aca="true" t="shared" si="98" ref="AA74:AA79">AA70</f>
        <v>0</v>
      </c>
      <c r="AB74" s="98">
        <f>AA74*22400/1000000</f>
        <v>0</v>
      </c>
      <c r="AC74" s="98">
        <f aca="true" t="shared" si="99" ref="AC74:AC79">AB74*10%</f>
        <v>0</v>
      </c>
      <c r="AD74" s="113">
        <f t="shared" si="79"/>
        <v>0</v>
      </c>
      <c r="AF74" s="74"/>
      <c r="AG74" s="97" t="s">
        <v>160</v>
      </c>
      <c r="AH74" s="98" t="s">
        <v>197</v>
      </c>
      <c r="AI74" s="91"/>
      <c r="AJ74" s="91"/>
      <c r="AK74" s="91">
        <f aca="true" t="shared" si="100" ref="AK74:AK79">AK70</f>
        <v>0</v>
      </c>
      <c r="AL74" s="98">
        <f>AK74*22400/1000000</f>
        <v>0</v>
      </c>
      <c r="AM74" s="98">
        <f aca="true" t="shared" si="101" ref="AM74:AM79">AL74*10%</f>
        <v>0</v>
      </c>
      <c r="AN74" s="113">
        <f t="shared" si="80"/>
        <v>0</v>
      </c>
      <c r="AP74" s="74"/>
      <c r="AQ74" s="97" t="s">
        <v>160</v>
      </c>
      <c r="AR74" s="98" t="s">
        <v>197</v>
      </c>
      <c r="AS74" s="91"/>
      <c r="AT74" s="91"/>
      <c r="AU74" s="91">
        <f aca="true" t="shared" si="102" ref="AU74:AU79">AU70</f>
        <v>0</v>
      </c>
      <c r="AV74" s="98">
        <f>AU74*22400/1000000</f>
        <v>0</v>
      </c>
      <c r="AW74" s="98">
        <f aca="true" t="shared" si="103" ref="AW74:AW79">AV74*10%</f>
        <v>0</v>
      </c>
      <c r="AX74" s="113">
        <f t="shared" si="81"/>
        <v>0</v>
      </c>
      <c r="AZ74" s="74"/>
      <c r="BA74" s="97" t="s">
        <v>160</v>
      </c>
      <c r="BB74" s="98" t="s">
        <v>197</v>
      </c>
      <c r="BC74" s="91"/>
      <c r="BD74" s="91"/>
      <c r="BE74" s="91">
        <f aca="true" t="shared" si="104" ref="BE74:BE79">BE70</f>
        <v>0</v>
      </c>
      <c r="BF74" s="98">
        <f>BE74*22400/1000000</f>
        <v>0</v>
      </c>
      <c r="BG74" s="98">
        <f aca="true" t="shared" si="105" ref="BG74:BG79">BF74*10%</f>
        <v>0</v>
      </c>
      <c r="BH74" s="113">
        <f t="shared" si="82"/>
        <v>0</v>
      </c>
      <c r="BJ74" s="74"/>
      <c r="BK74" s="97" t="s">
        <v>160</v>
      </c>
      <c r="BL74" s="98" t="s">
        <v>197</v>
      </c>
      <c r="BM74" s="91"/>
      <c r="BN74" s="91"/>
      <c r="BO74" s="91">
        <f aca="true" t="shared" si="106" ref="BO74:BO79">BO70</f>
        <v>0</v>
      </c>
      <c r="BP74" s="98">
        <f>BO74*22400/1000000</f>
        <v>0</v>
      </c>
      <c r="BQ74" s="98">
        <f aca="true" t="shared" si="107" ref="BQ74:BQ79">BP74*10%</f>
        <v>0</v>
      </c>
      <c r="BR74" s="113">
        <f t="shared" si="83"/>
        <v>0</v>
      </c>
      <c r="BT74" s="74"/>
      <c r="BU74" s="97" t="s">
        <v>160</v>
      </c>
      <c r="BV74" s="98" t="s">
        <v>197</v>
      </c>
      <c r="BW74" s="91"/>
      <c r="BX74" s="91"/>
      <c r="BY74" s="91">
        <f aca="true" t="shared" si="108" ref="BY74:BY79">BY70</f>
        <v>0</v>
      </c>
      <c r="BZ74" s="98">
        <f>BY74*22400/1000000</f>
        <v>0</v>
      </c>
      <c r="CA74" s="98">
        <f aca="true" t="shared" si="109" ref="CA74:CA79">BZ74*10%</f>
        <v>0</v>
      </c>
      <c r="CB74" s="113">
        <f t="shared" si="84"/>
        <v>0</v>
      </c>
      <c r="CD74" s="74"/>
      <c r="CE74" s="97" t="s">
        <v>160</v>
      </c>
      <c r="CF74" s="98" t="s">
        <v>197</v>
      </c>
      <c r="CG74" s="91"/>
      <c r="CH74" s="91"/>
      <c r="CI74" s="91">
        <f aca="true" t="shared" si="110" ref="CI74:CI79">CI70</f>
        <v>0</v>
      </c>
      <c r="CJ74" s="98">
        <f>CI74*22400/1000000</f>
        <v>0</v>
      </c>
      <c r="CK74" s="98">
        <f aca="true" t="shared" si="111" ref="CK74:CK79">CJ74*10%</f>
        <v>0</v>
      </c>
      <c r="CL74" s="113">
        <f t="shared" si="85"/>
        <v>0</v>
      </c>
      <c r="CN74" s="74"/>
      <c r="CO74" s="97" t="s">
        <v>160</v>
      </c>
      <c r="CP74" s="98" t="s">
        <v>197</v>
      </c>
      <c r="CQ74" s="91"/>
      <c r="CR74" s="91"/>
      <c r="CS74" s="91">
        <f aca="true" t="shared" si="112" ref="CS74:CS79">CS70</f>
        <v>0</v>
      </c>
      <c r="CT74" s="98">
        <f>CS74*22400/1000000</f>
        <v>0</v>
      </c>
      <c r="CU74" s="98">
        <f aca="true" t="shared" si="113" ref="CU74:CU79">CT74*10%</f>
        <v>0</v>
      </c>
      <c r="CV74" s="113">
        <f t="shared" si="86"/>
        <v>0</v>
      </c>
      <c r="CX74" s="74"/>
      <c r="CY74" s="97" t="s">
        <v>160</v>
      </c>
      <c r="CZ74" s="98" t="s">
        <v>197</v>
      </c>
      <c r="DA74" s="91"/>
      <c r="DB74" s="91"/>
      <c r="DC74" s="91">
        <f aca="true" t="shared" si="114" ref="DC74:DC79">DC70</f>
        <v>0</v>
      </c>
      <c r="DD74" s="98">
        <f>DC74*22400/1000000</f>
        <v>0</v>
      </c>
      <c r="DE74" s="98">
        <f aca="true" t="shared" si="115" ref="DE74:DE79">DD74*10%</f>
        <v>0</v>
      </c>
      <c r="DF74" s="113">
        <f t="shared" si="87"/>
        <v>0</v>
      </c>
      <c r="DH74" s="74"/>
      <c r="DI74" s="97" t="s">
        <v>160</v>
      </c>
      <c r="DJ74" s="98" t="s">
        <v>197</v>
      </c>
      <c r="DK74" s="91"/>
      <c r="DL74" s="91"/>
      <c r="DM74" s="91">
        <f aca="true" t="shared" si="116" ref="DM74:DM79">DM70</f>
        <v>0</v>
      </c>
      <c r="DN74" s="98">
        <f>DM74*22400/1000000</f>
        <v>0</v>
      </c>
      <c r="DO74" s="98">
        <f aca="true" t="shared" si="117" ref="DO74:DO79">DN74*10%</f>
        <v>0</v>
      </c>
      <c r="DP74" s="113">
        <f t="shared" si="88"/>
        <v>0</v>
      </c>
      <c r="DR74" s="74"/>
      <c r="DS74" s="97" t="s">
        <v>160</v>
      </c>
      <c r="DT74" s="98" t="s">
        <v>197</v>
      </c>
      <c r="DU74" s="91"/>
      <c r="DV74" s="91"/>
      <c r="DW74" s="91">
        <f aca="true" t="shared" si="118" ref="DW74:DW79">DW70</f>
        <v>0</v>
      </c>
      <c r="DX74" s="98">
        <f>DW74*22400/1000000</f>
        <v>0</v>
      </c>
      <c r="DY74" s="98">
        <f aca="true" t="shared" si="119" ref="DY74:DY79">DX74*10%</f>
        <v>0</v>
      </c>
      <c r="DZ74" s="113">
        <f t="shared" si="89"/>
        <v>0</v>
      </c>
      <c r="EB74" s="74"/>
      <c r="EC74" s="97" t="s">
        <v>160</v>
      </c>
      <c r="ED74" s="98" t="s">
        <v>197</v>
      </c>
      <c r="EE74" s="91"/>
      <c r="EF74" s="91"/>
      <c r="EG74" s="91">
        <f aca="true" t="shared" si="120" ref="EG74:EG79">EG70</f>
        <v>0</v>
      </c>
      <c r="EH74" s="98">
        <f>EG74*22400/1000000</f>
        <v>0</v>
      </c>
      <c r="EI74" s="98">
        <f aca="true" t="shared" si="121" ref="EI74:EI79">EH74*10%</f>
        <v>0</v>
      </c>
      <c r="EJ74" s="113">
        <f t="shared" si="90"/>
        <v>0</v>
      </c>
      <c r="EL74" s="74"/>
      <c r="EM74" s="97" t="s">
        <v>160</v>
      </c>
      <c r="EN74" s="98" t="s">
        <v>197</v>
      </c>
      <c r="EO74" s="91"/>
      <c r="EP74" s="91"/>
      <c r="EQ74" s="91">
        <f aca="true" t="shared" si="122" ref="EQ74:EQ79">EQ70</f>
        <v>0</v>
      </c>
      <c r="ER74" s="98">
        <f>EQ74*22400/1000000</f>
        <v>0</v>
      </c>
      <c r="ES74" s="98">
        <f aca="true" t="shared" si="123" ref="ES74:ES79">ER74*10%</f>
        <v>0</v>
      </c>
      <c r="ET74" s="113">
        <f t="shared" si="91"/>
        <v>0</v>
      </c>
      <c r="EV74" s="74"/>
      <c r="EW74" s="97" t="s">
        <v>160</v>
      </c>
      <c r="EX74" s="98" t="s">
        <v>197</v>
      </c>
      <c r="EY74" s="91"/>
      <c r="EZ74" s="91"/>
      <c r="FA74" s="91">
        <f aca="true" t="shared" si="124" ref="FA74:FA79">FA70</f>
        <v>0</v>
      </c>
      <c r="FB74" s="98">
        <f>FA74*22400/1000000</f>
        <v>0</v>
      </c>
      <c r="FC74" s="98">
        <f aca="true" t="shared" si="125" ref="FC74:FC79">FB74*10%</f>
        <v>0</v>
      </c>
      <c r="FD74" s="113">
        <f t="shared" si="92"/>
        <v>0</v>
      </c>
      <c r="FF74" s="74"/>
      <c r="FG74" s="97" t="s">
        <v>160</v>
      </c>
      <c r="FH74" s="98" t="s">
        <v>197</v>
      </c>
      <c r="FI74" s="91"/>
      <c r="FJ74" s="91"/>
      <c r="FK74" s="91">
        <f aca="true" t="shared" si="126" ref="FK74:FK79">FK70</f>
        <v>0</v>
      </c>
      <c r="FL74" s="98">
        <f>FK74*22400/1000000</f>
        <v>0</v>
      </c>
      <c r="FM74" s="98">
        <f aca="true" t="shared" si="127" ref="FM74:FM79">FL74*10%</f>
        <v>0</v>
      </c>
      <c r="FN74" s="113">
        <f t="shared" si="93"/>
        <v>0</v>
      </c>
      <c r="FP74" s="74"/>
      <c r="FQ74" s="97" t="s">
        <v>160</v>
      </c>
      <c r="FR74" s="98" t="s">
        <v>197</v>
      </c>
      <c r="FS74" s="91">
        <f t="shared" si="74"/>
        <v>0</v>
      </c>
      <c r="FT74" s="91">
        <f t="shared" si="75"/>
        <v>0</v>
      </c>
      <c r="FU74" s="91">
        <f t="shared" si="76"/>
        <v>40594</v>
      </c>
      <c r="FV74" s="98">
        <f>FU74*22400/1000000</f>
        <v>909.3056</v>
      </c>
      <c r="FW74" s="98">
        <f t="shared" si="5"/>
        <v>90.93056000000001</v>
      </c>
      <c r="FX74" s="113">
        <f t="shared" si="6"/>
        <v>818.37504</v>
      </c>
    </row>
    <row r="75" spans="2:180" ht="15">
      <c r="B75" s="74"/>
      <c r="C75" s="97" t="s">
        <v>162</v>
      </c>
      <c r="D75" s="98" t="s">
        <v>198</v>
      </c>
      <c r="E75" s="91"/>
      <c r="F75" s="91"/>
      <c r="G75" s="91">
        <f t="shared" si="94"/>
        <v>0</v>
      </c>
      <c r="H75" s="98">
        <f>G75*26900/1000000</f>
        <v>0</v>
      </c>
      <c r="I75" s="136"/>
      <c r="J75" s="113">
        <f t="shared" si="77"/>
        <v>0</v>
      </c>
      <c r="L75" s="74"/>
      <c r="M75" s="97" t="s">
        <v>162</v>
      </c>
      <c r="N75" s="98" t="s">
        <v>198</v>
      </c>
      <c r="O75" s="91"/>
      <c r="P75" s="91"/>
      <c r="Q75" s="91">
        <f t="shared" si="96"/>
        <v>0</v>
      </c>
      <c r="R75" s="98">
        <f>Q75*26900/1000000</f>
        <v>0</v>
      </c>
      <c r="S75" s="136"/>
      <c r="T75" s="113">
        <f t="shared" si="78"/>
        <v>0</v>
      </c>
      <c r="V75" s="74"/>
      <c r="W75" s="97" t="s">
        <v>162</v>
      </c>
      <c r="X75" s="98" t="s">
        <v>198</v>
      </c>
      <c r="Y75" s="91"/>
      <c r="Z75" s="91"/>
      <c r="AA75" s="91">
        <f t="shared" si="98"/>
        <v>10568</v>
      </c>
      <c r="AB75" s="98">
        <f>AA75*26900/1000000</f>
        <v>284.2792</v>
      </c>
      <c r="AC75" s="136"/>
      <c r="AD75" s="113">
        <f t="shared" si="79"/>
        <v>284.2792</v>
      </c>
      <c r="AF75" s="74"/>
      <c r="AG75" s="97" t="s">
        <v>162</v>
      </c>
      <c r="AH75" s="98" t="s">
        <v>198</v>
      </c>
      <c r="AI75" s="91"/>
      <c r="AJ75" s="91"/>
      <c r="AK75" s="91">
        <f t="shared" si="100"/>
        <v>12342</v>
      </c>
      <c r="AL75" s="98">
        <f>AK75*26900/1000000</f>
        <v>331.9998</v>
      </c>
      <c r="AM75" s="136"/>
      <c r="AN75" s="113">
        <f t="shared" si="80"/>
        <v>331.9998</v>
      </c>
      <c r="AP75" s="74"/>
      <c r="AQ75" s="97" t="s">
        <v>162</v>
      </c>
      <c r="AR75" s="98" t="s">
        <v>198</v>
      </c>
      <c r="AS75" s="91"/>
      <c r="AT75" s="91"/>
      <c r="AU75" s="91">
        <f t="shared" si="102"/>
        <v>12664</v>
      </c>
      <c r="AV75" s="98">
        <f>AU75*26900/1000000</f>
        <v>340.6616</v>
      </c>
      <c r="AW75" s="136"/>
      <c r="AX75" s="113">
        <f t="shared" si="81"/>
        <v>340.6616</v>
      </c>
      <c r="AZ75" s="74"/>
      <c r="BA75" s="97" t="s">
        <v>162</v>
      </c>
      <c r="BB75" s="98" t="s">
        <v>198</v>
      </c>
      <c r="BC75" s="91"/>
      <c r="BD75" s="91"/>
      <c r="BE75" s="91">
        <f t="shared" si="104"/>
        <v>16007</v>
      </c>
      <c r="BF75" s="98">
        <f>BE75*26900/1000000</f>
        <v>430.5883</v>
      </c>
      <c r="BG75" s="136"/>
      <c r="BH75" s="113">
        <f t="shared" si="82"/>
        <v>430.5883</v>
      </c>
      <c r="BJ75" s="74"/>
      <c r="BK75" s="97" t="s">
        <v>162</v>
      </c>
      <c r="BL75" s="98" t="s">
        <v>198</v>
      </c>
      <c r="BM75" s="91"/>
      <c r="BN75" s="91"/>
      <c r="BO75" s="91">
        <f t="shared" si="106"/>
        <v>11560</v>
      </c>
      <c r="BP75" s="98">
        <f>BO75*26900/1000000</f>
        <v>310.964</v>
      </c>
      <c r="BQ75" s="136"/>
      <c r="BR75" s="113">
        <f t="shared" si="83"/>
        <v>310.964</v>
      </c>
      <c r="BT75" s="74"/>
      <c r="BU75" s="97" t="s">
        <v>162</v>
      </c>
      <c r="BV75" s="98" t="s">
        <v>198</v>
      </c>
      <c r="BW75" s="91"/>
      <c r="BX75" s="91"/>
      <c r="BY75" s="91">
        <f t="shared" si="108"/>
        <v>8749</v>
      </c>
      <c r="BZ75" s="98">
        <f>BY75*26900/1000000</f>
        <v>235.3481</v>
      </c>
      <c r="CA75" s="136"/>
      <c r="CB75" s="113">
        <f t="shared" si="84"/>
        <v>235.3481</v>
      </c>
      <c r="CD75" s="74"/>
      <c r="CE75" s="97" t="s">
        <v>162</v>
      </c>
      <c r="CF75" s="98" t="s">
        <v>198</v>
      </c>
      <c r="CG75" s="91"/>
      <c r="CH75" s="91"/>
      <c r="CI75" s="91">
        <f t="shared" si="110"/>
        <v>12335</v>
      </c>
      <c r="CJ75" s="98">
        <f>CI75*26900/1000000</f>
        <v>331.8115</v>
      </c>
      <c r="CK75" s="136"/>
      <c r="CL75" s="113">
        <f t="shared" si="85"/>
        <v>331.8115</v>
      </c>
      <c r="CN75" s="74"/>
      <c r="CO75" s="97" t="s">
        <v>162</v>
      </c>
      <c r="CP75" s="98" t="s">
        <v>198</v>
      </c>
      <c r="CQ75" s="91"/>
      <c r="CR75" s="91"/>
      <c r="CS75" s="91">
        <f t="shared" si="112"/>
        <v>12053</v>
      </c>
      <c r="CT75" s="98">
        <f>CS75*26900/1000000</f>
        <v>324.2257</v>
      </c>
      <c r="CU75" s="136"/>
      <c r="CV75" s="113">
        <f t="shared" si="86"/>
        <v>324.2257</v>
      </c>
      <c r="CX75" s="74"/>
      <c r="CY75" s="97" t="s">
        <v>162</v>
      </c>
      <c r="CZ75" s="98" t="s">
        <v>198</v>
      </c>
      <c r="DA75" s="91"/>
      <c r="DB75" s="91"/>
      <c r="DC75" s="91">
        <f t="shared" si="114"/>
        <v>13389</v>
      </c>
      <c r="DD75" s="98">
        <f>DC75*26900/1000000</f>
        <v>360.1641</v>
      </c>
      <c r="DE75" s="136"/>
      <c r="DF75" s="113">
        <f t="shared" si="87"/>
        <v>360.1641</v>
      </c>
      <c r="DH75" s="74"/>
      <c r="DI75" s="97" t="s">
        <v>162</v>
      </c>
      <c r="DJ75" s="98" t="s">
        <v>198</v>
      </c>
      <c r="DK75" s="91"/>
      <c r="DL75" s="91"/>
      <c r="DM75" s="91">
        <f t="shared" si="116"/>
        <v>11538</v>
      </c>
      <c r="DN75" s="98">
        <f>DM75*26900/1000000</f>
        <v>310.3722</v>
      </c>
      <c r="DO75" s="136"/>
      <c r="DP75" s="113">
        <f t="shared" si="88"/>
        <v>310.3722</v>
      </c>
      <c r="DR75" s="74"/>
      <c r="DS75" s="97" t="s">
        <v>162</v>
      </c>
      <c r="DT75" s="98" t="s">
        <v>198</v>
      </c>
      <c r="DU75" s="91"/>
      <c r="DV75" s="91"/>
      <c r="DW75" s="91">
        <f t="shared" si="118"/>
        <v>11128</v>
      </c>
      <c r="DX75" s="98">
        <f>DW75*26900/1000000</f>
        <v>299.3432</v>
      </c>
      <c r="DY75" s="136"/>
      <c r="DZ75" s="113">
        <f t="shared" si="89"/>
        <v>299.3432</v>
      </c>
      <c r="EB75" s="74"/>
      <c r="EC75" s="97" t="s">
        <v>162</v>
      </c>
      <c r="ED75" s="98" t="s">
        <v>198</v>
      </c>
      <c r="EE75" s="91"/>
      <c r="EF75" s="91"/>
      <c r="EG75" s="91">
        <f t="shared" si="120"/>
        <v>8917</v>
      </c>
      <c r="EH75" s="98">
        <f>EG75*26900/1000000</f>
        <v>239.8673</v>
      </c>
      <c r="EI75" s="136"/>
      <c r="EJ75" s="113">
        <f t="shared" si="90"/>
        <v>239.8673</v>
      </c>
      <c r="EL75" s="74"/>
      <c r="EM75" s="97" t="s">
        <v>162</v>
      </c>
      <c r="EN75" s="98" t="s">
        <v>198</v>
      </c>
      <c r="EO75" s="91"/>
      <c r="EP75" s="91"/>
      <c r="EQ75" s="91">
        <f t="shared" si="122"/>
        <v>8985</v>
      </c>
      <c r="ER75" s="98">
        <f>EQ75*26900/1000000</f>
        <v>241.6965</v>
      </c>
      <c r="ES75" s="136"/>
      <c r="ET75" s="113">
        <f t="shared" si="91"/>
        <v>241.6965</v>
      </c>
      <c r="EV75" s="74"/>
      <c r="EW75" s="97" t="s">
        <v>162</v>
      </c>
      <c r="EX75" s="98" t="s">
        <v>198</v>
      </c>
      <c r="EY75" s="91"/>
      <c r="EZ75" s="91"/>
      <c r="FA75" s="91">
        <f t="shared" si="124"/>
        <v>8362</v>
      </c>
      <c r="FB75" s="98">
        <f>FA75*26900/1000000</f>
        <v>224.9378</v>
      </c>
      <c r="FC75" s="136"/>
      <c r="FD75" s="113">
        <f t="shared" si="92"/>
        <v>224.9378</v>
      </c>
      <c r="FF75" s="74"/>
      <c r="FG75" s="97" t="s">
        <v>162</v>
      </c>
      <c r="FH75" s="98" t="s">
        <v>198</v>
      </c>
      <c r="FI75" s="91"/>
      <c r="FJ75" s="91"/>
      <c r="FK75" s="91">
        <f t="shared" si="126"/>
        <v>12217</v>
      </c>
      <c r="FL75" s="98">
        <f>FK75*26900/1000000</f>
        <v>328.6373</v>
      </c>
      <c r="FM75" s="136"/>
      <c r="FN75" s="113">
        <f t="shared" si="93"/>
        <v>328.6373</v>
      </c>
      <c r="FP75" s="74"/>
      <c r="FQ75" s="97" t="s">
        <v>162</v>
      </c>
      <c r="FR75" s="98" t="s">
        <v>198</v>
      </c>
      <c r="FS75" s="91">
        <f t="shared" si="74"/>
        <v>0</v>
      </c>
      <c r="FT75" s="91">
        <f t="shared" si="75"/>
        <v>0</v>
      </c>
      <c r="FU75" s="91">
        <f t="shared" si="76"/>
        <v>170814</v>
      </c>
      <c r="FV75" s="98">
        <f>FU75*26900/1000000</f>
        <v>4594.8966</v>
      </c>
      <c r="FW75" s="136">
        <f t="shared" si="5"/>
        <v>0</v>
      </c>
      <c r="FX75" s="113">
        <f t="shared" si="6"/>
        <v>4594.8966</v>
      </c>
    </row>
    <row r="76" spans="1:256" s="62" customFormat="1" ht="15">
      <c r="A76" s="83"/>
      <c r="B76" s="99">
        <v>9</v>
      </c>
      <c r="C76" s="94" t="s">
        <v>58</v>
      </c>
      <c r="D76" s="101"/>
      <c r="E76" s="87"/>
      <c r="F76" s="87"/>
      <c r="G76" s="87"/>
      <c r="H76" s="87">
        <f>H77</f>
        <v>111.402</v>
      </c>
      <c r="I76" s="87">
        <f>I77</f>
        <v>11.1402</v>
      </c>
      <c r="J76" s="87">
        <f>J77</f>
        <v>100.2618</v>
      </c>
      <c r="K76" s="83"/>
      <c r="L76" s="99">
        <v>9</v>
      </c>
      <c r="M76" s="94" t="s">
        <v>58</v>
      </c>
      <c r="N76" s="101"/>
      <c r="O76" s="87"/>
      <c r="P76" s="87"/>
      <c r="Q76" s="87"/>
      <c r="R76" s="87">
        <f>R77</f>
        <v>132.162</v>
      </c>
      <c r="S76" s="87">
        <f>S77</f>
        <v>13.2162</v>
      </c>
      <c r="T76" s="87">
        <f>T77</f>
        <v>118.9458</v>
      </c>
      <c r="U76" s="83"/>
      <c r="V76" s="99">
        <v>9</v>
      </c>
      <c r="W76" s="94" t="s">
        <v>58</v>
      </c>
      <c r="X76" s="101"/>
      <c r="Y76" s="87"/>
      <c r="Z76" s="87"/>
      <c r="AA76" s="87"/>
      <c r="AB76" s="87">
        <f>AB77</f>
        <v>31.704</v>
      </c>
      <c r="AC76" s="87">
        <f>AC77</f>
        <v>3.1704000000000003</v>
      </c>
      <c r="AD76" s="87">
        <f>AD77</f>
        <v>31.704</v>
      </c>
      <c r="AE76" s="83"/>
      <c r="AF76" s="99">
        <v>9</v>
      </c>
      <c r="AG76" s="94" t="s">
        <v>58</v>
      </c>
      <c r="AH76" s="101"/>
      <c r="AI76" s="87"/>
      <c r="AJ76" s="87"/>
      <c r="AK76" s="87"/>
      <c r="AL76" s="87">
        <f>AL77</f>
        <v>37.026</v>
      </c>
      <c r="AM76" s="87">
        <f>AM77</f>
        <v>3.7026000000000003</v>
      </c>
      <c r="AN76" s="87">
        <f>AN77</f>
        <v>37.026</v>
      </c>
      <c r="AO76" s="83"/>
      <c r="AP76" s="99">
        <v>9</v>
      </c>
      <c r="AQ76" s="94" t="s">
        <v>58</v>
      </c>
      <c r="AR76" s="101"/>
      <c r="AS76" s="87"/>
      <c r="AT76" s="87"/>
      <c r="AU76" s="87"/>
      <c r="AV76" s="87">
        <f>AV77</f>
        <v>37.992</v>
      </c>
      <c r="AW76" s="87">
        <f>AW77</f>
        <v>3.7992</v>
      </c>
      <c r="AX76" s="87">
        <f>AX77</f>
        <v>37.992</v>
      </c>
      <c r="AY76" s="83"/>
      <c r="AZ76" s="99">
        <v>9</v>
      </c>
      <c r="BA76" s="94" t="s">
        <v>58</v>
      </c>
      <c r="BB76" s="101"/>
      <c r="BC76" s="87"/>
      <c r="BD76" s="87"/>
      <c r="BE76" s="87"/>
      <c r="BF76" s="87">
        <f>BF77</f>
        <v>48.021</v>
      </c>
      <c r="BG76" s="87">
        <f>BG77</f>
        <v>4.8021</v>
      </c>
      <c r="BH76" s="87">
        <f>BH77</f>
        <v>48.021</v>
      </c>
      <c r="BI76" s="83"/>
      <c r="BJ76" s="99">
        <v>9</v>
      </c>
      <c r="BK76" s="94" t="s">
        <v>58</v>
      </c>
      <c r="BL76" s="101"/>
      <c r="BM76" s="87"/>
      <c r="BN76" s="87"/>
      <c r="BO76" s="87"/>
      <c r="BP76" s="87">
        <f>BP77</f>
        <v>34.68</v>
      </c>
      <c r="BQ76" s="87">
        <f>BQ77</f>
        <v>3.468</v>
      </c>
      <c r="BR76" s="87">
        <f>BR77</f>
        <v>34.68</v>
      </c>
      <c r="BS76" s="83"/>
      <c r="BT76" s="99">
        <v>9</v>
      </c>
      <c r="BU76" s="94" t="s">
        <v>58</v>
      </c>
      <c r="BV76" s="101"/>
      <c r="BW76" s="87"/>
      <c r="BX76" s="87"/>
      <c r="BY76" s="87"/>
      <c r="BZ76" s="87">
        <f>BZ77</f>
        <v>26.247</v>
      </c>
      <c r="CA76" s="87">
        <f>CA77</f>
        <v>2.6247000000000003</v>
      </c>
      <c r="CB76" s="87">
        <f>CB77</f>
        <v>26.247</v>
      </c>
      <c r="CC76" s="83"/>
      <c r="CD76" s="99">
        <v>9</v>
      </c>
      <c r="CE76" s="94" t="s">
        <v>58</v>
      </c>
      <c r="CF76" s="101"/>
      <c r="CG76" s="87"/>
      <c r="CH76" s="87"/>
      <c r="CI76" s="87"/>
      <c r="CJ76" s="87">
        <f>CJ77</f>
        <v>37.005</v>
      </c>
      <c r="CK76" s="87">
        <f>CK77</f>
        <v>3.7005000000000003</v>
      </c>
      <c r="CL76" s="87">
        <f>CL77</f>
        <v>37.005</v>
      </c>
      <c r="CM76" s="83"/>
      <c r="CN76" s="99">
        <v>9</v>
      </c>
      <c r="CO76" s="94" t="s">
        <v>58</v>
      </c>
      <c r="CP76" s="101"/>
      <c r="CQ76" s="87"/>
      <c r="CR76" s="87"/>
      <c r="CS76" s="87"/>
      <c r="CT76" s="87">
        <f>CT77</f>
        <v>36.159</v>
      </c>
      <c r="CU76" s="87">
        <f>CU77</f>
        <v>3.6159</v>
      </c>
      <c r="CV76" s="87">
        <f>CV77</f>
        <v>36.159</v>
      </c>
      <c r="CW76" s="83"/>
      <c r="CX76" s="99">
        <v>9</v>
      </c>
      <c r="CY76" s="94" t="s">
        <v>58</v>
      </c>
      <c r="CZ76" s="101"/>
      <c r="DA76" s="87"/>
      <c r="DB76" s="87"/>
      <c r="DC76" s="87"/>
      <c r="DD76" s="87">
        <f>DD77</f>
        <v>40.167</v>
      </c>
      <c r="DE76" s="87">
        <f>DE77</f>
        <v>4.0167</v>
      </c>
      <c r="DF76" s="87">
        <f>DF77</f>
        <v>40.167</v>
      </c>
      <c r="DG76" s="83"/>
      <c r="DH76" s="99">
        <v>9</v>
      </c>
      <c r="DI76" s="94" t="s">
        <v>58</v>
      </c>
      <c r="DJ76" s="101"/>
      <c r="DK76" s="87"/>
      <c r="DL76" s="87"/>
      <c r="DM76" s="87"/>
      <c r="DN76" s="87">
        <f>DN77</f>
        <v>34.614</v>
      </c>
      <c r="DO76" s="87">
        <f>DO77</f>
        <v>3.4614</v>
      </c>
      <c r="DP76" s="87">
        <f>DP77</f>
        <v>34.614</v>
      </c>
      <c r="DQ76" s="83"/>
      <c r="DR76" s="99">
        <v>9</v>
      </c>
      <c r="DS76" s="94" t="s">
        <v>58</v>
      </c>
      <c r="DT76" s="101"/>
      <c r="DU76" s="87"/>
      <c r="DV76" s="87"/>
      <c r="DW76" s="87"/>
      <c r="DX76" s="87">
        <f>DX77</f>
        <v>33.384</v>
      </c>
      <c r="DY76" s="87">
        <f>DY77</f>
        <v>3.3384</v>
      </c>
      <c r="DZ76" s="87">
        <f>DZ77</f>
        <v>33.384</v>
      </c>
      <c r="EA76" s="83"/>
      <c r="EB76" s="99">
        <v>9</v>
      </c>
      <c r="EC76" s="94" t="s">
        <v>58</v>
      </c>
      <c r="ED76" s="101"/>
      <c r="EE76" s="87"/>
      <c r="EF76" s="87"/>
      <c r="EG76" s="87"/>
      <c r="EH76" s="87">
        <f>EH77</f>
        <v>26.751</v>
      </c>
      <c r="EI76" s="87">
        <f>EI77</f>
        <v>2.6751000000000005</v>
      </c>
      <c r="EJ76" s="87">
        <f>EJ77</f>
        <v>26.751</v>
      </c>
      <c r="EK76" s="83"/>
      <c r="EL76" s="99">
        <v>9</v>
      </c>
      <c r="EM76" s="94" t="s">
        <v>58</v>
      </c>
      <c r="EN76" s="101"/>
      <c r="EO76" s="87"/>
      <c r="EP76" s="87"/>
      <c r="EQ76" s="87"/>
      <c r="ER76" s="87">
        <f>ER77</f>
        <v>26.955</v>
      </c>
      <c r="ES76" s="87">
        <f>ES77</f>
        <v>2.6955</v>
      </c>
      <c r="ET76" s="87">
        <f>ET77</f>
        <v>26.955</v>
      </c>
      <c r="EU76" s="83"/>
      <c r="EV76" s="99">
        <v>9</v>
      </c>
      <c r="EW76" s="94" t="s">
        <v>58</v>
      </c>
      <c r="EX76" s="101"/>
      <c r="EY76" s="87"/>
      <c r="EZ76" s="87"/>
      <c r="FA76" s="87"/>
      <c r="FB76" s="87">
        <f>FB77</f>
        <v>25.086</v>
      </c>
      <c r="FC76" s="87">
        <f>FC77</f>
        <v>2.5086</v>
      </c>
      <c r="FD76" s="87">
        <f>FD77</f>
        <v>25.086</v>
      </c>
      <c r="FE76" s="83"/>
      <c r="FF76" s="99">
        <v>9</v>
      </c>
      <c r="FG76" s="94" t="s">
        <v>58</v>
      </c>
      <c r="FH76" s="101"/>
      <c r="FI76" s="87"/>
      <c r="FJ76" s="87"/>
      <c r="FK76" s="87"/>
      <c r="FL76" s="87">
        <f>FL77</f>
        <v>36.651</v>
      </c>
      <c r="FM76" s="87">
        <f>FM77</f>
        <v>3.6651000000000007</v>
      </c>
      <c r="FN76" s="87">
        <f>FN77</f>
        <v>36.651</v>
      </c>
      <c r="FO76" s="83"/>
      <c r="FP76" s="99">
        <v>9</v>
      </c>
      <c r="FQ76" s="94" t="s">
        <v>58</v>
      </c>
      <c r="FR76" s="101"/>
      <c r="FS76" s="87">
        <f t="shared" si="74"/>
        <v>0</v>
      </c>
      <c r="FT76" s="87">
        <f t="shared" si="75"/>
        <v>0</v>
      </c>
      <c r="FU76" s="87">
        <f t="shared" si="76"/>
        <v>0</v>
      </c>
      <c r="FV76" s="87">
        <f>FV77</f>
        <v>756.006</v>
      </c>
      <c r="FW76" s="87">
        <f t="shared" si="5"/>
        <v>75.60059999999999</v>
      </c>
      <c r="FX76" s="87">
        <f t="shared" si="6"/>
        <v>731.6496000000001</v>
      </c>
      <c r="FY76" s="83"/>
      <c r="FZ76" s="83"/>
      <c r="GA76" s="83"/>
      <c r="GB76" s="83"/>
      <c r="GC76" s="83"/>
      <c r="GD76" s="83"/>
      <c r="GE76" s="83"/>
      <c r="GF76" s="83"/>
      <c r="GG76" s="83"/>
      <c r="GH76" s="83"/>
      <c r="GI76" s="83"/>
      <c r="GJ76" s="83"/>
      <c r="GK76" s="83"/>
      <c r="GL76" s="83"/>
      <c r="GM76" s="83"/>
      <c r="GN76" s="83"/>
      <c r="GO76" s="83"/>
      <c r="GP76" s="83"/>
      <c r="GQ76" s="83"/>
      <c r="GR76" s="83"/>
      <c r="GS76" s="83"/>
      <c r="GT76" s="83"/>
      <c r="GU76" s="83"/>
      <c r="GV76" s="83"/>
      <c r="GW76" s="83"/>
      <c r="GX76" s="83"/>
      <c r="GY76" s="83"/>
      <c r="GZ76" s="83"/>
      <c r="HA76" s="83"/>
      <c r="HB76" s="83"/>
      <c r="HC76" s="83"/>
      <c r="HD76" s="83"/>
      <c r="HE76" s="83"/>
      <c r="HF76" s="83"/>
      <c r="HG76" s="83"/>
      <c r="HH76" s="83"/>
      <c r="HI76" s="83"/>
      <c r="HJ76" s="83"/>
      <c r="HK76" s="83"/>
      <c r="HL76" s="83"/>
      <c r="HM76" s="83"/>
      <c r="HN76" s="83"/>
      <c r="HO76" s="83"/>
      <c r="HP76" s="83"/>
      <c r="HQ76" s="83"/>
      <c r="HR76" s="83"/>
      <c r="HS76" s="83"/>
      <c r="HT76" s="83"/>
      <c r="HU76" s="83"/>
      <c r="HV76" s="83"/>
      <c r="HW76" s="83"/>
      <c r="HX76" s="83"/>
      <c r="HY76" s="83"/>
      <c r="HZ76" s="83"/>
      <c r="IA76" s="83"/>
      <c r="IB76" s="83"/>
      <c r="IC76" s="83"/>
      <c r="ID76" s="83"/>
      <c r="IE76" s="83"/>
      <c r="IF76" s="83"/>
      <c r="IG76" s="83"/>
      <c r="IH76" s="83"/>
      <c r="II76" s="83"/>
      <c r="IJ76" s="83"/>
      <c r="IK76" s="83"/>
      <c r="IL76" s="83"/>
      <c r="IM76" s="83"/>
      <c r="IN76" s="83"/>
      <c r="IO76" s="83"/>
      <c r="IP76" s="83"/>
      <c r="IQ76" s="83"/>
      <c r="IR76" s="83"/>
      <c r="IS76" s="83"/>
      <c r="IT76" s="83"/>
      <c r="IU76" s="83"/>
      <c r="IV76" s="83"/>
    </row>
    <row r="77" spans="2:180" ht="15">
      <c r="B77" s="74"/>
      <c r="C77" s="97" t="s">
        <v>194</v>
      </c>
      <c r="D77" s="110"/>
      <c r="E77" s="91"/>
      <c r="F77" s="91"/>
      <c r="G77" s="91"/>
      <c r="H77" s="91">
        <f>SUM(H78:H79)</f>
        <v>111.402</v>
      </c>
      <c r="I77" s="91">
        <f>SUM(I78:I79)</f>
        <v>11.1402</v>
      </c>
      <c r="J77" s="91">
        <f>SUM(J78:J79)</f>
        <v>100.2618</v>
      </c>
      <c r="L77" s="74"/>
      <c r="M77" s="97" t="s">
        <v>194</v>
      </c>
      <c r="N77" s="110"/>
      <c r="O77" s="91"/>
      <c r="P77" s="91"/>
      <c r="Q77" s="91"/>
      <c r="R77" s="91">
        <f>SUM(R78:R79)</f>
        <v>132.162</v>
      </c>
      <c r="S77" s="91">
        <f>SUM(S78:S79)</f>
        <v>13.2162</v>
      </c>
      <c r="T77" s="91">
        <f>SUM(T78:T79)</f>
        <v>118.9458</v>
      </c>
      <c r="V77" s="74"/>
      <c r="W77" s="97" t="s">
        <v>194</v>
      </c>
      <c r="X77" s="110"/>
      <c r="Y77" s="91"/>
      <c r="Z77" s="91"/>
      <c r="AA77" s="91"/>
      <c r="AB77" s="91">
        <f>SUM(AB78:AB79)</f>
        <v>31.704</v>
      </c>
      <c r="AC77" s="91">
        <f>SUM(AC78:AC79)</f>
        <v>3.1704000000000003</v>
      </c>
      <c r="AD77" s="91">
        <f>SUM(AD78:AD79)</f>
        <v>31.704</v>
      </c>
      <c r="AF77" s="74"/>
      <c r="AG77" s="97" t="s">
        <v>194</v>
      </c>
      <c r="AH77" s="110"/>
      <c r="AI77" s="91"/>
      <c r="AJ77" s="91"/>
      <c r="AK77" s="91"/>
      <c r="AL77" s="91">
        <f>SUM(AL78:AL79)</f>
        <v>37.026</v>
      </c>
      <c r="AM77" s="91">
        <f>SUM(AM78:AM79)</f>
        <v>3.7026000000000003</v>
      </c>
      <c r="AN77" s="91">
        <f>SUM(AN78:AN79)</f>
        <v>37.026</v>
      </c>
      <c r="AP77" s="74"/>
      <c r="AQ77" s="97" t="s">
        <v>194</v>
      </c>
      <c r="AR77" s="110"/>
      <c r="AS77" s="91"/>
      <c r="AT77" s="91"/>
      <c r="AU77" s="91"/>
      <c r="AV77" s="91">
        <f>SUM(AV78:AV79)</f>
        <v>37.992</v>
      </c>
      <c r="AW77" s="91">
        <f>SUM(AW78:AW79)</f>
        <v>3.7992</v>
      </c>
      <c r="AX77" s="91">
        <f>SUM(AX78:AX79)</f>
        <v>37.992</v>
      </c>
      <c r="AZ77" s="74"/>
      <c r="BA77" s="97" t="s">
        <v>194</v>
      </c>
      <c r="BB77" s="110"/>
      <c r="BC77" s="91"/>
      <c r="BD77" s="91"/>
      <c r="BE77" s="91"/>
      <c r="BF77" s="91">
        <f>SUM(BF78:BF79)</f>
        <v>48.021</v>
      </c>
      <c r="BG77" s="91">
        <f>SUM(BG78:BG79)</f>
        <v>4.8021</v>
      </c>
      <c r="BH77" s="91">
        <f>SUM(BH78:BH79)</f>
        <v>48.021</v>
      </c>
      <c r="BJ77" s="74"/>
      <c r="BK77" s="97" t="s">
        <v>194</v>
      </c>
      <c r="BL77" s="110"/>
      <c r="BM77" s="91"/>
      <c r="BN77" s="91"/>
      <c r="BO77" s="91"/>
      <c r="BP77" s="91">
        <f>SUM(BP78:BP79)</f>
        <v>34.68</v>
      </c>
      <c r="BQ77" s="91">
        <f>SUM(BQ78:BQ79)</f>
        <v>3.468</v>
      </c>
      <c r="BR77" s="91">
        <f>SUM(BR78:BR79)</f>
        <v>34.68</v>
      </c>
      <c r="BT77" s="74"/>
      <c r="BU77" s="97" t="s">
        <v>194</v>
      </c>
      <c r="BV77" s="110"/>
      <c r="BW77" s="91"/>
      <c r="BX77" s="91"/>
      <c r="BY77" s="91"/>
      <c r="BZ77" s="91">
        <f>SUM(BZ78:BZ79)</f>
        <v>26.247</v>
      </c>
      <c r="CA77" s="91">
        <f>SUM(CA78:CA79)</f>
        <v>2.6247000000000003</v>
      </c>
      <c r="CB77" s="91">
        <f>SUM(CB78:CB79)</f>
        <v>26.247</v>
      </c>
      <c r="CD77" s="74"/>
      <c r="CE77" s="97" t="s">
        <v>194</v>
      </c>
      <c r="CF77" s="110"/>
      <c r="CG77" s="91"/>
      <c r="CH77" s="91"/>
      <c r="CI77" s="91"/>
      <c r="CJ77" s="91">
        <f>SUM(CJ78:CJ79)</f>
        <v>37.005</v>
      </c>
      <c r="CK77" s="91">
        <f>SUM(CK78:CK79)</f>
        <v>3.7005000000000003</v>
      </c>
      <c r="CL77" s="91">
        <f>SUM(CL78:CL79)</f>
        <v>37.005</v>
      </c>
      <c r="CN77" s="74"/>
      <c r="CO77" s="97" t="s">
        <v>194</v>
      </c>
      <c r="CP77" s="110"/>
      <c r="CQ77" s="91"/>
      <c r="CR77" s="91"/>
      <c r="CS77" s="91"/>
      <c r="CT77" s="91">
        <f>SUM(CT78:CT79)</f>
        <v>36.159</v>
      </c>
      <c r="CU77" s="91">
        <f>SUM(CU78:CU79)</f>
        <v>3.6159</v>
      </c>
      <c r="CV77" s="91">
        <f>SUM(CV78:CV79)</f>
        <v>36.159</v>
      </c>
      <c r="CX77" s="74"/>
      <c r="CY77" s="97" t="s">
        <v>194</v>
      </c>
      <c r="CZ77" s="110"/>
      <c r="DA77" s="91"/>
      <c r="DB77" s="91"/>
      <c r="DC77" s="91"/>
      <c r="DD77" s="91">
        <f>SUM(DD78:DD79)</f>
        <v>40.167</v>
      </c>
      <c r="DE77" s="91">
        <f>SUM(DE78:DE79)</f>
        <v>4.0167</v>
      </c>
      <c r="DF77" s="91">
        <f>SUM(DF78:DF79)</f>
        <v>40.167</v>
      </c>
      <c r="DH77" s="74"/>
      <c r="DI77" s="97" t="s">
        <v>194</v>
      </c>
      <c r="DJ77" s="110"/>
      <c r="DK77" s="91"/>
      <c r="DL77" s="91"/>
      <c r="DM77" s="91"/>
      <c r="DN77" s="91">
        <f>SUM(DN78:DN79)</f>
        <v>34.614</v>
      </c>
      <c r="DO77" s="91">
        <f>SUM(DO78:DO79)</f>
        <v>3.4614</v>
      </c>
      <c r="DP77" s="91">
        <f>SUM(DP78:DP79)</f>
        <v>34.614</v>
      </c>
      <c r="DR77" s="74"/>
      <c r="DS77" s="97" t="s">
        <v>194</v>
      </c>
      <c r="DT77" s="110"/>
      <c r="DU77" s="91"/>
      <c r="DV77" s="91"/>
      <c r="DW77" s="91"/>
      <c r="DX77" s="91">
        <f>SUM(DX78:DX79)</f>
        <v>33.384</v>
      </c>
      <c r="DY77" s="91">
        <f>SUM(DY78:DY79)</f>
        <v>3.3384</v>
      </c>
      <c r="DZ77" s="91">
        <f>SUM(DZ78:DZ79)</f>
        <v>33.384</v>
      </c>
      <c r="EB77" s="74"/>
      <c r="EC77" s="97" t="s">
        <v>194</v>
      </c>
      <c r="ED77" s="110"/>
      <c r="EE77" s="91"/>
      <c r="EF77" s="91"/>
      <c r="EG77" s="91"/>
      <c r="EH77" s="91">
        <f>SUM(EH78:EH79)</f>
        <v>26.751</v>
      </c>
      <c r="EI77" s="91">
        <f>SUM(EI78:EI79)</f>
        <v>2.6751000000000005</v>
      </c>
      <c r="EJ77" s="91">
        <f>SUM(EJ78:EJ79)</f>
        <v>26.751</v>
      </c>
      <c r="EL77" s="74"/>
      <c r="EM77" s="97" t="s">
        <v>194</v>
      </c>
      <c r="EN77" s="110"/>
      <c r="EO77" s="91"/>
      <c r="EP77" s="91"/>
      <c r="EQ77" s="91"/>
      <c r="ER77" s="91">
        <f>SUM(ER78:ER79)</f>
        <v>26.955</v>
      </c>
      <c r="ES77" s="91">
        <f>SUM(ES78:ES79)</f>
        <v>2.6955</v>
      </c>
      <c r="ET77" s="91">
        <f>SUM(ET78:ET79)</f>
        <v>26.955</v>
      </c>
      <c r="EV77" s="74"/>
      <c r="EW77" s="97" t="s">
        <v>194</v>
      </c>
      <c r="EX77" s="110"/>
      <c r="EY77" s="91"/>
      <c r="EZ77" s="91"/>
      <c r="FA77" s="91"/>
      <c r="FB77" s="91">
        <f>SUM(FB78:FB79)</f>
        <v>25.086</v>
      </c>
      <c r="FC77" s="91">
        <f>SUM(FC78:FC79)</f>
        <v>2.5086</v>
      </c>
      <c r="FD77" s="91">
        <f>SUM(FD78:FD79)</f>
        <v>25.086</v>
      </c>
      <c r="FF77" s="74"/>
      <c r="FG77" s="97" t="s">
        <v>194</v>
      </c>
      <c r="FH77" s="110"/>
      <c r="FI77" s="91"/>
      <c r="FJ77" s="91"/>
      <c r="FK77" s="91"/>
      <c r="FL77" s="91">
        <f>SUM(FL78:FL79)</f>
        <v>36.651</v>
      </c>
      <c r="FM77" s="91">
        <f>SUM(FM78:FM79)</f>
        <v>3.6651000000000007</v>
      </c>
      <c r="FN77" s="91">
        <f>SUM(FN78:FN79)</f>
        <v>36.651</v>
      </c>
      <c r="FP77" s="74"/>
      <c r="FQ77" s="97" t="s">
        <v>194</v>
      </c>
      <c r="FR77" s="110"/>
      <c r="FS77" s="91">
        <f t="shared" si="74"/>
        <v>0</v>
      </c>
      <c r="FT77" s="91">
        <f t="shared" si="75"/>
        <v>0</v>
      </c>
      <c r="FU77" s="91">
        <f t="shared" si="76"/>
        <v>0</v>
      </c>
      <c r="FV77" s="91">
        <f>SUM(FV78:FV79)</f>
        <v>756.006</v>
      </c>
      <c r="FW77" s="91">
        <f t="shared" si="5"/>
        <v>75.60059999999999</v>
      </c>
      <c r="FX77" s="91">
        <f t="shared" si="6"/>
        <v>731.6496000000001</v>
      </c>
    </row>
    <row r="78" spans="2:180" ht="15">
      <c r="B78" s="74"/>
      <c r="C78" s="97" t="s">
        <v>160</v>
      </c>
      <c r="D78" s="98" t="s">
        <v>199</v>
      </c>
      <c r="E78" s="91"/>
      <c r="F78" s="91"/>
      <c r="G78" s="91">
        <f t="shared" si="94"/>
        <v>18567</v>
      </c>
      <c r="H78" s="98">
        <f>G78*6000/1000000</f>
        <v>111.402</v>
      </c>
      <c r="I78" s="98">
        <f t="shared" si="95"/>
        <v>11.1402</v>
      </c>
      <c r="J78" s="113">
        <f>H78-I78</f>
        <v>100.2618</v>
      </c>
      <c r="L78" s="74"/>
      <c r="M78" s="97" t="s">
        <v>160</v>
      </c>
      <c r="N78" s="98" t="s">
        <v>199</v>
      </c>
      <c r="O78" s="91"/>
      <c r="P78" s="91"/>
      <c r="Q78" s="91">
        <f t="shared" si="96"/>
        <v>22027</v>
      </c>
      <c r="R78" s="98">
        <f>Q78*6000/1000000</f>
        <v>132.162</v>
      </c>
      <c r="S78" s="98">
        <f t="shared" si="97"/>
        <v>13.2162</v>
      </c>
      <c r="T78" s="113">
        <f>R78-S78</f>
        <v>118.9458</v>
      </c>
      <c r="V78" s="74"/>
      <c r="W78" s="97" t="s">
        <v>160</v>
      </c>
      <c r="X78" s="98" t="s">
        <v>199</v>
      </c>
      <c r="Y78" s="91"/>
      <c r="Z78" s="91"/>
      <c r="AA78" s="91">
        <f t="shared" si="98"/>
        <v>0</v>
      </c>
      <c r="AB78" s="98">
        <f>AA78*6000/1000000</f>
        <v>0</v>
      </c>
      <c r="AC78" s="98">
        <f t="shared" si="99"/>
        <v>0</v>
      </c>
      <c r="AD78" s="113">
        <f>AB78-AC78</f>
        <v>0</v>
      </c>
      <c r="AF78" s="74"/>
      <c r="AG78" s="97" t="s">
        <v>160</v>
      </c>
      <c r="AH78" s="98" t="s">
        <v>199</v>
      </c>
      <c r="AI78" s="91"/>
      <c r="AJ78" s="91"/>
      <c r="AK78" s="91">
        <f t="shared" si="100"/>
        <v>0</v>
      </c>
      <c r="AL78" s="98">
        <f>AK78*6000/1000000</f>
        <v>0</v>
      </c>
      <c r="AM78" s="98">
        <f t="shared" si="101"/>
        <v>0</v>
      </c>
      <c r="AN78" s="113">
        <f>AL78-AM78</f>
        <v>0</v>
      </c>
      <c r="AP78" s="74"/>
      <c r="AQ78" s="97" t="s">
        <v>160</v>
      </c>
      <c r="AR78" s="98" t="s">
        <v>199</v>
      </c>
      <c r="AS78" s="91"/>
      <c r="AT78" s="91"/>
      <c r="AU78" s="91">
        <f t="shared" si="102"/>
        <v>0</v>
      </c>
      <c r="AV78" s="98">
        <f>AU78*6000/1000000</f>
        <v>0</v>
      </c>
      <c r="AW78" s="98">
        <f t="shared" si="103"/>
        <v>0</v>
      </c>
      <c r="AX78" s="113">
        <f>AV78-AW78</f>
        <v>0</v>
      </c>
      <c r="AZ78" s="74"/>
      <c r="BA78" s="97" t="s">
        <v>160</v>
      </c>
      <c r="BB78" s="98" t="s">
        <v>199</v>
      </c>
      <c r="BC78" s="91"/>
      <c r="BD78" s="91"/>
      <c r="BE78" s="91">
        <f t="shared" si="104"/>
        <v>0</v>
      </c>
      <c r="BF78" s="98">
        <f>BE78*6000/1000000</f>
        <v>0</v>
      </c>
      <c r="BG78" s="98">
        <f t="shared" si="105"/>
        <v>0</v>
      </c>
      <c r="BH78" s="113">
        <f>BF78-BG78</f>
        <v>0</v>
      </c>
      <c r="BJ78" s="74"/>
      <c r="BK78" s="97" t="s">
        <v>160</v>
      </c>
      <c r="BL78" s="98" t="s">
        <v>199</v>
      </c>
      <c r="BM78" s="91"/>
      <c r="BN78" s="91"/>
      <c r="BO78" s="91">
        <f t="shared" si="106"/>
        <v>0</v>
      </c>
      <c r="BP78" s="98">
        <f>BO78*6000/1000000</f>
        <v>0</v>
      </c>
      <c r="BQ78" s="98">
        <f t="shared" si="107"/>
        <v>0</v>
      </c>
      <c r="BR78" s="113">
        <f>BP78-BQ78</f>
        <v>0</v>
      </c>
      <c r="BT78" s="74"/>
      <c r="BU78" s="97" t="s">
        <v>160</v>
      </c>
      <c r="BV78" s="98" t="s">
        <v>199</v>
      </c>
      <c r="BW78" s="91"/>
      <c r="BX78" s="91"/>
      <c r="BY78" s="91">
        <f t="shared" si="108"/>
        <v>0</v>
      </c>
      <c r="BZ78" s="98">
        <f>BY78*6000/1000000</f>
        <v>0</v>
      </c>
      <c r="CA78" s="98">
        <f t="shared" si="109"/>
        <v>0</v>
      </c>
      <c r="CB78" s="113">
        <f>BZ78-CA78</f>
        <v>0</v>
      </c>
      <c r="CD78" s="74"/>
      <c r="CE78" s="97" t="s">
        <v>160</v>
      </c>
      <c r="CF78" s="98" t="s">
        <v>199</v>
      </c>
      <c r="CG78" s="91"/>
      <c r="CH78" s="91"/>
      <c r="CI78" s="91">
        <f t="shared" si="110"/>
        <v>0</v>
      </c>
      <c r="CJ78" s="98">
        <f>CI78*6000/1000000</f>
        <v>0</v>
      </c>
      <c r="CK78" s="98">
        <f t="shared" si="111"/>
        <v>0</v>
      </c>
      <c r="CL78" s="113">
        <f>CJ78-CK78</f>
        <v>0</v>
      </c>
      <c r="CN78" s="74"/>
      <c r="CO78" s="97" t="s">
        <v>160</v>
      </c>
      <c r="CP78" s="98" t="s">
        <v>199</v>
      </c>
      <c r="CQ78" s="91"/>
      <c r="CR78" s="91"/>
      <c r="CS78" s="91">
        <f t="shared" si="112"/>
        <v>0</v>
      </c>
      <c r="CT78" s="98">
        <f>CS78*6000/1000000</f>
        <v>0</v>
      </c>
      <c r="CU78" s="98">
        <f t="shared" si="113"/>
        <v>0</v>
      </c>
      <c r="CV78" s="113">
        <f>CT78-CU78</f>
        <v>0</v>
      </c>
      <c r="CX78" s="74"/>
      <c r="CY78" s="97" t="s">
        <v>160</v>
      </c>
      <c r="CZ78" s="98" t="s">
        <v>199</v>
      </c>
      <c r="DA78" s="91"/>
      <c r="DB78" s="91"/>
      <c r="DC78" s="91">
        <f t="shared" si="114"/>
        <v>0</v>
      </c>
      <c r="DD78" s="98">
        <f>DC78*6000/1000000</f>
        <v>0</v>
      </c>
      <c r="DE78" s="98">
        <f t="shared" si="115"/>
        <v>0</v>
      </c>
      <c r="DF78" s="113">
        <f>DD78-DE78</f>
        <v>0</v>
      </c>
      <c r="DH78" s="74"/>
      <c r="DI78" s="97" t="s">
        <v>160</v>
      </c>
      <c r="DJ78" s="98" t="s">
        <v>199</v>
      </c>
      <c r="DK78" s="91"/>
      <c r="DL78" s="91"/>
      <c r="DM78" s="91">
        <f t="shared" si="116"/>
        <v>0</v>
      </c>
      <c r="DN78" s="98">
        <f>DM78*6000/1000000</f>
        <v>0</v>
      </c>
      <c r="DO78" s="98">
        <f t="shared" si="117"/>
        <v>0</v>
      </c>
      <c r="DP78" s="113">
        <f>DN78-DO78</f>
        <v>0</v>
      </c>
      <c r="DR78" s="74"/>
      <c r="DS78" s="97" t="s">
        <v>160</v>
      </c>
      <c r="DT78" s="98" t="s">
        <v>199</v>
      </c>
      <c r="DU78" s="91"/>
      <c r="DV78" s="91"/>
      <c r="DW78" s="91">
        <f t="shared" si="118"/>
        <v>0</v>
      </c>
      <c r="DX78" s="98">
        <f>DW78*6000/1000000</f>
        <v>0</v>
      </c>
      <c r="DY78" s="98">
        <f t="shared" si="119"/>
        <v>0</v>
      </c>
      <c r="DZ78" s="113">
        <f>DX78-DY78</f>
        <v>0</v>
      </c>
      <c r="EB78" s="74"/>
      <c r="EC78" s="97" t="s">
        <v>160</v>
      </c>
      <c r="ED78" s="98" t="s">
        <v>199</v>
      </c>
      <c r="EE78" s="91"/>
      <c r="EF78" s="91"/>
      <c r="EG78" s="91">
        <f t="shared" si="120"/>
        <v>0</v>
      </c>
      <c r="EH78" s="98">
        <f>EG78*6000/1000000</f>
        <v>0</v>
      </c>
      <c r="EI78" s="98">
        <f t="shared" si="121"/>
        <v>0</v>
      </c>
      <c r="EJ78" s="113">
        <f>EH78-EI78</f>
        <v>0</v>
      </c>
      <c r="EL78" s="74"/>
      <c r="EM78" s="97" t="s">
        <v>160</v>
      </c>
      <c r="EN78" s="98" t="s">
        <v>199</v>
      </c>
      <c r="EO78" s="91"/>
      <c r="EP78" s="91"/>
      <c r="EQ78" s="91">
        <f t="shared" si="122"/>
        <v>0</v>
      </c>
      <c r="ER78" s="98">
        <f>EQ78*6000/1000000</f>
        <v>0</v>
      </c>
      <c r="ES78" s="98">
        <f t="shared" si="123"/>
        <v>0</v>
      </c>
      <c r="ET78" s="113">
        <f>ER78-ES78</f>
        <v>0</v>
      </c>
      <c r="EV78" s="74"/>
      <c r="EW78" s="97" t="s">
        <v>160</v>
      </c>
      <c r="EX78" s="98" t="s">
        <v>199</v>
      </c>
      <c r="EY78" s="91"/>
      <c r="EZ78" s="91"/>
      <c r="FA78" s="91">
        <f t="shared" si="124"/>
        <v>0</v>
      </c>
      <c r="FB78" s="98">
        <f>FA78*6000/1000000</f>
        <v>0</v>
      </c>
      <c r="FC78" s="98">
        <f t="shared" si="125"/>
        <v>0</v>
      </c>
      <c r="FD78" s="113">
        <f>FB78-FC78</f>
        <v>0</v>
      </c>
      <c r="FF78" s="74"/>
      <c r="FG78" s="97" t="s">
        <v>160</v>
      </c>
      <c r="FH78" s="98" t="s">
        <v>199</v>
      </c>
      <c r="FI78" s="91"/>
      <c r="FJ78" s="91"/>
      <c r="FK78" s="91">
        <f t="shared" si="126"/>
        <v>0</v>
      </c>
      <c r="FL78" s="98">
        <f>FK78*6000/1000000</f>
        <v>0</v>
      </c>
      <c r="FM78" s="98">
        <f t="shared" si="127"/>
        <v>0</v>
      </c>
      <c r="FN78" s="113">
        <f>FL78-FM78</f>
        <v>0</v>
      </c>
      <c r="FP78" s="74"/>
      <c r="FQ78" s="97" t="s">
        <v>160</v>
      </c>
      <c r="FR78" s="98" t="s">
        <v>199</v>
      </c>
      <c r="FS78" s="91">
        <f t="shared" si="74"/>
        <v>0</v>
      </c>
      <c r="FT78" s="91">
        <f t="shared" si="75"/>
        <v>0</v>
      </c>
      <c r="FU78" s="91">
        <f t="shared" si="76"/>
        <v>40594</v>
      </c>
      <c r="FV78" s="98">
        <f>FU78*6000/1000000</f>
        <v>243.564</v>
      </c>
      <c r="FW78" s="98">
        <f t="shared" si="5"/>
        <v>24.3564</v>
      </c>
      <c r="FX78" s="113">
        <f t="shared" si="6"/>
        <v>219.2076</v>
      </c>
    </row>
    <row r="79" spans="2:180" ht="13.5">
      <c r="B79" s="124"/>
      <c r="C79" s="97" t="s">
        <v>162</v>
      </c>
      <c r="D79" s="98" t="s">
        <v>200</v>
      </c>
      <c r="E79" s="91"/>
      <c r="F79" s="91"/>
      <c r="G79" s="91">
        <f t="shared" si="94"/>
        <v>0</v>
      </c>
      <c r="H79" s="98">
        <f>G79*3000/1000000</f>
        <v>0</v>
      </c>
      <c r="I79" s="98">
        <f t="shared" si="95"/>
        <v>0</v>
      </c>
      <c r="J79" s="98">
        <f>H79</f>
        <v>0</v>
      </c>
      <c r="L79" s="124"/>
      <c r="M79" s="97" t="s">
        <v>162</v>
      </c>
      <c r="N79" s="98" t="s">
        <v>200</v>
      </c>
      <c r="O79" s="91"/>
      <c r="P79" s="91"/>
      <c r="Q79" s="91">
        <f t="shared" si="96"/>
        <v>0</v>
      </c>
      <c r="R79" s="98">
        <f>Q79*3000/1000000</f>
        <v>0</v>
      </c>
      <c r="S79" s="98">
        <f t="shared" si="97"/>
        <v>0</v>
      </c>
      <c r="T79" s="98">
        <f aca="true" t="shared" si="128" ref="T79:T84">R79</f>
        <v>0</v>
      </c>
      <c r="V79" s="124"/>
      <c r="W79" s="97" t="s">
        <v>162</v>
      </c>
      <c r="X79" s="98" t="s">
        <v>200</v>
      </c>
      <c r="Y79" s="91"/>
      <c r="Z79" s="91"/>
      <c r="AA79" s="91">
        <f t="shared" si="98"/>
        <v>10568</v>
      </c>
      <c r="AB79" s="98">
        <f>AA79*3000/1000000</f>
        <v>31.704</v>
      </c>
      <c r="AC79" s="98">
        <f t="shared" si="99"/>
        <v>3.1704000000000003</v>
      </c>
      <c r="AD79" s="98">
        <f aca="true" t="shared" si="129" ref="AD79:AD84">AB79</f>
        <v>31.704</v>
      </c>
      <c r="AF79" s="124"/>
      <c r="AG79" s="97" t="s">
        <v>162</v>
      </c>
      <c r="AH79" s="98" t="s">
        <v>200</v>
      </c>
      <c r="AI79" s="91"/>
      <c r="AJ79" s="91"/>
      <c r="AK79" s="91">
        <f t="shared" si="100"/>
        <v>12342</v>
      </c>
      <c r="AL79" s="98">
        <f>AK79*3000/1000000</f>
        <v>37.026</v>
      </c>
      <c r="AM79" s="98">
        <f t="shared" si="101"/>
        <v>3.7026000000000003</v>
      </c>
      <c r="AN79" s="98">
        <f aca="true" t="shared" si="130" ref="AN79:AN84">AL79</f>
        <v>37.026</v>
      </c>
      <c r="AP79" s="124"/>
      <c r="AQ79" s="97" t="s">
        <v>162</v>
      </c>
      <c r="AR79" s="98" t="s">
        <v>200</v>
      </c>
      <c r="AS79" s="91"/>
      <c r="AT79" s="91"/>
      <c r="AU79" s="91">
        <f t="shared" si="102"/>
        <v>12664</v>
      </c>
      <c r="AV79" s="98">
        <f>AU79*3000/1000000</f>
        <v>37.992</v>
      </c>
      <c r="AW79" s="98">
        <f t="shared" si="103"/>
        <v>3.7992</v>
      </c>
      <c r="AX79" s="98">
        <f aca="true" t="shared" si="131" ref="AX79:AX84">AV79</f>
        <v>37.992</v>
      </c>
      <c r="AZ79" s="124"/>
      <c r="BA79" s="97" t="s">
        <v>162</v>
      </c>
      <c r="BB79" s="98" t="s">
        <v>200</v>
      </c>
      <c r="BC79" s="91"/>
      <c r="BD79" s="91"/>
      <c r="BE79" s="91">
        <f t="shared" si="104"/>
        <v>16007</v>
      </c>
      <c r="BF79" s="98">
        <f>BE79*3000/1000000</f>
        <v>48.021</v>
      </c>
      <c r="BG79" s="98">
        <f t="shared" si="105"/>
        <v>4.8021</v>
      </c>
      <c r="BH79" s="98">
        <f aca="true" t="shared" si="132" ref="BH79:BH84">BF79</f>
        <v>48.021</v>
      </c>
      <c r="BJ79" s="124"/>
      <c r="BK79" s="97" t="s">
        <v>162</v>
      </c>
      <c r="BL79" s="98" t="s">
        <v>200</v>
      </c>
      <c r="BM79" s="91"/>
      <c r="BN79" s="91"/>
      <c r="BO79" s="91">
        <f t="shared" si="106"/>
        <v>11560</v>
      </c>
      <c r="BP79" s="98">
        <f>BO79*3000/1000000</f>
        <v>34.68</v>
      </c>
      <c r="BQ79" s="98">
        <f t="shared" si="107"/>
        <v>3.468</v>
      </c>
      <c r="BR79" s="98">
        <f aca="true" t="shared" si="133" ref="BR79:BR84">BP79</f>
        <v>34.68</v>
      </c>
      <c r="BT79" s="124"/>
      <c r="BU79" s="97" t="s">
        <v>162</v>
      </c>
      <c r="BV79" s="98" t="s">
        <v>200</v>
      </c>
      <c r="BW79" s="91"/>
      <c r="BX79" s="91"/>
      <c r="BY79" s="91">
        <f t="shared" si="108"/>
        <v>8749</v>
      </c>
      <c r="BZ79" s="98">
        <f>BY79*3000/1000000</f>
        <v>26.247</v>
      </c>
      <c r="CA79" s="98">
        <f t="shared" si="109"/>
        <v>2.6247000000000003</v>
      </c>
      <c r="CB79" s="98">
        <f aca="true" t="shared" si="134" ref="CB79:CB84">BZ79</f>
        <v>26.247</v>
      </c>
      <c r="CD79" s="124"/>
      <c r="CE79" s="97" t="s">
        <v>162</v>
      </c>
      <c r="CF79" s="98" t="s">
        <v>200</v>
      </c>
      <c r="CG79" s="91"/>
      <c r="CH79" s="91"/>
      <c r="CI79" s="91">
        <f t="shared" si="110"/>
        <v>12335</v>
      </c>
      <c r="CJ79" s="98">
        <f>CI79*3000/1000000</f>
        <v>37.005</v>
      </c>
      <c r="CK79" s="98">
        <f t="shared" si="111"/>
        <v>3.7005000000000003</v>
      </c>
      <c r="CL79" s="98">
        <f aca="true" t="shared" si="135" ref="CL79:CL84">CJ79</f>
        <v>37.005</v>
      </c>
      <c r="CN79" s="124"/>
      <c r="CO79" s="97" t="s">
        <v>162</v>
      </c>
      <c r="CP79" s="98" t="s">
        <v>200</v>
      </c>
      <c r="CQ79" s="91"/>
      <c r="CR79" s="91"/>
      <c r="CS79" s="91">
        <f t="shared" si="112"/>
        <v>12053</v>
      </c>
      <c r="CT79" s="98">
        <f>CS79*3000/1000000</f>
        <v>36.159</v>
      </c>
      <c r="CU79" s="98">
        <f t="shared" si="113"/>
        <v>3.6159</v>
      </c>
      <c r="CV79" s="98">
        <f aca="true" t="shared" si="136" ref="CV79:CV84">CT79</f>
        <v>36.159</v>
      </c>
      <c r="CX79" s="124"/>
      <c r="CY79" s="97" t="s">
        <v>162</v>
      </c>
      <c r="CZ79" s="98" t="s">
        <v>200</v>
      </c>
      <c r="DA79" s="91"/>
      <c r="DB79" s="91"/>
      <c r="DC79" s="91">
        <f t="shared" si="114"/>
        <v>13389</v>
      </c>
      <c r="DD79" s="98">
        <f>DC79*3000/1000000</f>
        <v>40.167</v>
      </c>
      <c r="DE79" s="98">
        <f t="shared" si="115"/>
        <v>4.0167</v>
      </c>
      <c r="DF79" s="98">
        <f aca="true" t="shared" si="137" ref="DF79:DF84">DD79</f>
        <v>40.167</v>
      </c>
      <c r="DH79" s="124"/>
      <c r="DI79" s="97" t="s">
        <v>162</v>
      </c>
      <c r="DJ79" s="98" t="s">
        <v>200</v>
      </c>
      <c r="DK79" s="91"/>
      <c r="DL79" s="91"/>
      <c r="DM79" s="91">
        <f t="shared" si="116"/>
        <v>11538</v>
      </c>
      <c r="DN79" s="98">
        <f>DM79*3000/1000000</f>
        <v>34.614</v>
      </c>
      <c r="DO79" s="98">
        <f t="shared" si="117"/>
        <v>3.4614</v>
      </c>
      <c r="DP79" s="98">
        <f aca="true" t="shared" si="138" ref="DP79:DP84">DN79</f>
        <v>34.614</v>
      </c>
      <c r="DR79" s="124"/>
      <c r="DS79" s="97" t="s">
        <v>162</v>
      </c>
      <c r="DT79" s="98" t="s">
        <v>200</v>
      </c>
      <c r="DU79" s="91"/>
      <c r="DV79" s="91"/>
      <c r="DW79" s="91">
        <f t="shared" si="118"/>
        <v>11128</v>
      </c>
      <c r="DX79" s="98">
        <f>DW79*3000/1000000</f>
        <v>33.384</v>
      </c>
      <c r="DY79" s="98">
        <f t="shared" si="119"/>
        <v>3.3384</v>
      </c>
      <c r="DZ79" s="98">
        <f aca="true" t="shared" si="139" ref="DZ79:DZ84">DX79</f>
        <v>33.384</v>
      </c>
      <c r="EB79" s="124"/>
      <c r="EC79" s="97" t="s">
        <v>162</v>
      </c>
      <c r="ED79" s="98" t="s">
        <v>200</v>
      </c>
      <c r="EE79" s="91"/>
      <c r="EF79" s="91"/>
      <c r="EG79" s="91">
        <f t="shared" si="120"/>
        <v>8917</v>
      </c>
      <c r="EH79" s="98">
        <f>EG79*3000/1000000</f>
        <v>26.751</v>
      </c>
      <c r="EI79" s="98">
        <f t="shared" si="121"/>
        <v>2.6751000000000005</v>
      </c>
      <c r="EJ79" s="98">
        <f aca="true" t="shared" si="140" ref="EJ79:EJ84">EH79</f>
        <v>26.751</v>
      </c>
      <c r="EL79" s="124"/>
      <c r="EM79" s="97" t="s">
        <v>162</v>
      </c>
      <c r="EN79" s="98" t="s">
        <v>200</v>
      </c>
      <c r="EO79" s="91"/>
      <c r="EP79" s="91"/>
      <c r="EQ79" s="91">
        <f t="shared" si="122"/>
        <v>8985</v>
      </c>
      <c r="ER79" s="98">
        <f>EQ79*3000/1000000</f>
        <v>26.955</v>
      </c>
      <c r="ES79" s="98">
        <f t="shared" si="123"/>
        <v>2.6955</v>
      </c>
      <c r="ET79" s="98">
        <f aca="true" t="shared" si="141" ref="ET79:ET84">ER79</f>
        <v>26.955</v>
      </c>
      <c r="EV79" s="124"/>
      <c r="EW79" s="97" t="s">
        <v>162</v>
      </c>
      <c r="EX79" s="98" t="s">
        <v>200</v>
      </c>
      <c r="EY79" s="91"/>
      <c r="EZ79" s="91"/>
      <c r="FA79" s="91">
        <f t="shared" si="124"/>
        <v>8362</v>
      </c>
      <c r="FB79" s="98">
        <f>FA79*3000/1000000</f>
        <v>25.086</v>
      </c>
      <c r="FC79" s="98">
        <f t="shared" si="125"/>
        <v>2.5086</v>
      </c>
      <c r="FD79" s="98">
        <f aca="true" t="shared" si="142" ref="FD79:FD84">FB79</f>
        <v>25.086</v>
      </c>
      <c r="FF79" s="124"/>
      <c r="FG79" s="97" t="s">
        <v>162</v>
      </c>
      <c r="FH79" s="98" t="s">
        <v>200</v>
      </c>
      <c r="FI79" s="91"/>
      <c r="FJ79" s="91"/>
      <c r="FK79" s="91">
        <f t="shared" si="126"/>
        <v>12217</v>
      </c>
      <c r="FL79" s="98">
        <f>FK79*3000/1000000</f>
        <v>36.651</v>
      </c>
      <c r="FM79" s="98">
        <f t="shared" si="127"/>
        <v>3.6651000000000007</v>
      </c>
      <c r="FN79" s="98">
        <f aca="true" t="shared" si="143" ref="FN79:FN84">FL79</f>
        <v>36.651</v>
      </c>
      <c r="FP79" s="124"/>
      <c r="FQ79" s="97" t="s">
        <v>162</v>
      </c>
      <c r="FR79" s="98" t="s">
        <v>200</v>
      </c>
      <c r="FS79" s="91">
        <f t="shared" si="74"/>
        <v>0</v>
      </c>
      <c r="FT79" s="91">
        <f t="shared" si="75"/>
        <v>0</v>
      </c>
      <c r="FU79" s="91">
        <f t="shared" si="76"/>
        <v>170814</v>
      </c>
      <c r="FV79" s="98">
        <f>FU79*3000/1000000</f>
        <v>512.442</v>
      </c>
      <c r="FW79" s="113">
        <f>SUM(I79,S79,AC79,AM79,AW79,BG79,BQ79,CA79,CK79,CU79,DE79,DO79,DY79,EI79,ES79,FC79,FM79)</f>
        <v>51.244200000000006</v>
      </c>
      <c r="FX79" s="98">
        <f>SUM(J79,T79,AD79,AN79,AX79,BH79,BR79,CB79,CL79,CV79,DF79,DP79,DZ79,EJ79,ET79,FD79,FN79)</f>
        <v>512.4419999999999</v>
      </c>
    </row>
    <row r="80" spans="1:256" s="62" customFormat="1" ht="13.5">
      <c r="A80" s="83"/>
      <c r="B80" s="125"/>
      <c r="C80" s="94"/>
      <c r="D80" s="95"/>
      <c r="E80" s="87"/>
      <c r="F80" s="87"/>
      <c r="G80" s="87"/>
      <c r="H80" s="95"/>
      <c r="I80" s="137"/>
      <c r="J80" s="95"/>
      <c r="K80" s="83"/>
      <c r="L80" s="125"/>
      <c r="M80" s="94"/>
      <c r="N80" s="95"/>
      <c r="O80" s="87"/>
      <c r="P80" s="87"/>
      <c r="Q80" s="87"/>
      <c r="R80" s="95"/>
      <c r="S80" s="137"/>
      <c r="T80" s="95"/>
      <c r="U80" s="83"/>
      <c r="V80" s="125"/>
      <c r="W80" s="94"/>
      <c r="X80" s="95"/>
      <c r="Y80" s="87"/>
      <c r="Z80" s="87"/>
      <c r="AA80" s="87"/>
      <c r="AB80" s="95"/>
      <c r="AC80" s="137"/>
      <c r="AD80" s="95"/>
      <c r="AE80" s="83"/>
      <c r="AF80" s="125"/>
      <c r="AG80" s="94"/>
      <c r="AH80" s="95"/>
      <c r="AI80" s="87"/>
      <c r="AJ80" s="87"/>
      <c r="AK80" s="87"/>
      <c r="AL80" s="95"/>
      <c r="AM80" s="137"/>
      <c r="AN80" s="95"/>
      <c r="AO80" s="83"/>
      <c r="AP80" s="125"/>
      <c r="AQ80" s="94"/>
      <c r="AR80" s="95"/>
      <c r="AS80" s="87"/>
      <c r="AT80" s="87"/>
      <c r="AU80" s="87"/>
      <c r="AV80" s="95"/>
      <c r="AW80" s="137"/>
      <c r="AX80" s="95"/>
      <c r="AY80" s="83"/>
      <c r="AZ80" s="125"/>
      <c r="BA80" s="94"/>
      <c r="BB80" s="95"/>
      <c r="BC80" s="87"/>
      <c r="BD80" s="87"/>
      <c r="BE80" s="87"/>
      <c r="BF80" s="95"/>
      <c r="BG80" s="137"/>
      <c r="BH80" s="95"/>
      <c r="BI80" s="83"/>
      <c r="BJ80" s="125"/>
      <c r="BK80" s="94"/>
      <c r="BL80" s="95"/>
      <c r="BM80" s="87"/>
      <c r="BN80" s="87"/>
      <c r="BO80" s="87"/>
      <c r="BP80" s="95"/>
      <c r="BQ80" s="137"/>
      <c r="BR80" s="95"/>
      <c r="BS80" s="83"/>
      <c r="BT80" s="125"/>
      <c r="BU80" s="94"/>
      <c r="BV80" s="95"/>
      <c r="BW80" s="87"/>
      <c r="BX80" s="87"/>
      <c r="BY80" s="87"/>
      <c r="BZ80" s="95"/>
      <c r="CA80" s="137"/>
      <c r="CB80" s="95"/>
      <c r="CC80" s="83"/>
      <c r="CD80" s="125"/>
      <c r="CE80" s="94"/>
      <c r="CF80" s="95"/>
      <c r="CG80" s="87"/>
      <c r="CH80" s="87"/>
      <c r="CI80" s="87"/>
      <c r="CJ80" s="95"/>
      <c r="CK80" s="137"/>
      <c r="CL80" s="95"/>
      <c r="CM80" s="83"/>
      <c r="CN80" s="125"/>
      <c r="CO80" s="94"/>
      <c r="CP80" s="95"/>
      <c r="CQ80" s="87"/>
      <c r="CR80" s="87"/>
      <c r="CS80" s="87"/>
      <c r="CT80" s="95"/>
      <c r="CU80" s="137"/>
      <c r="CV80" s="95"/>
      <c r="CW80" s="83"/>
      <c r="CX80" s="125"/>
      <c r="CY80" s="94"/>
      <c r="CZ80" s="95"/>
      <c r="DA80" s="87"/>
      <c r="DB80" s="87"/>
      <c r="DC80" s="87"/>
      <c r="DD80" s="95"/>
      <c r="DE80" s="137"/>
      <c r="DF80" s="95"/>
      <c r="DG80" s="83"/>
      <c r="DH80" s="125"/>
      <c r="DI80" s="94"/>
      <c r="DJ80" s="95"/>
      <c r="DK80" s="87"/>
      <c r="DL80" s="87"/>
      <c r="DM80" s="87"/>
      <c r="DN80" s="95"/>
      <c r="DO80" s="137"/>
      <c r="DP80" s="95"/>
      <c r="DQ80" s="83"/>
      <c r="DR80" s="125"/>
      <c r="DS80" s="94"/>
      <c r="DT80" s="95"/>
      <c r="DU80" s="87"/>
      <c r="DV80" s="87"/>
      <c r="DW80" s="87"/>
      <c r="DX80" s="95"/>
      <c r="DY80" s="137"/>
      <c r="DZ80" s="95"/>
      <c r="EA80" s="83"/>
      <c r="EB80" s="125"/>
      <c r="EC80" s="94"/>
      <c r="ED80" s="95"/>
      <c r="EE80" s="87"/>
      <c r="EF80" s="87"/>
      <c r="EG80" s="87"/>
      <c r="EH80" s="95"/>
      <c r="EI80" s="137"/>
      <c r="EJ80" s="95"/>
      <c r="EK80" s="83"/>
      <c r="EL80" s="125"/>
      <c r="EM80" s="94"/>
      <c r="EN80" s="95"/>
      <c r="EO80" s="87"/>
      <c r="EP80" s="87"/>
      <c r="EQ80" s="87"/>
      <c r="ER80" s="95"/>
      <c r="ES80" s="137"/>
      <c r="ET80" s="95"/>
      <c r="EU80" s="83"/>
      <c r="EV80" s="125"/>
      <c r="EW80" s="94"/>
      <c r="EX80" s="95"/>
      <c r="EY80" s="87"/>
      <c r="EZ80" s="87"/>
      <c r="FA80" s="87"/>
      <c r="FB80" s="95"/>
      <c r="FC80" s="137"/>
      <c r="FD80" s="95"/>
      <c r="FE80" s="83"/>
      <c r="FF80" s="125"/>
      <c r="FG80" s="94"/>
      <c r="FH80" s="95"/>
      <c r="FI80" s="87"/>
      <c r="FJ80" s="87"/>
      <c r="FK80" s="87"/>
      <c r="FL80" s="95"/>
      <c r="FM80" s="137"/>
      <c r="FN80" s="95"/>
      <c r="FO80" s="83"/>
      <c r="FP80" s="125"/>
      <c r="FQ80" s="94"/>
      <c r="FR80" s="95"/>
      <c r="FS80" s="87"/>
      <c r="FT80" s="87"/>
      <c r="FU80" s="87"/>
      <c r="FV80" s="95"/>
      <c r="FW80" s="137"/>
      <c r="FX80" s="95"/>
      <c r="FY80" s="83"/>
      <c r="FZ80" s="83"/>
      <c r="GA80" s="83"/>
      <c r="GB80" s="83"/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</row>
    <row r="81" spans="2:180" ht="13.5">
      <c r="B81" s="124"/>
      <c r="C81" s="97"/>
      <c r="D81" s="98"/>
      <c r="E81" s="91"/>
      <c r="F81" s="91"/>
      <c r="G81" s="91"/>
      <c r="H81" s="98"/>
      <c r="I81" s="113"/>
      <c r="J81" s="98"/>
      <c r="L81" s="124"/>
      <c r="M81" s="97"/>
      <c r="N81" s="98"/>
      <c r="O81" s="91"/>
      <c r="P81" s="91"/>
      <c r="Q81" s="91"/>
      <c r="R81" s="98"/>
      <c r="S81" s="113"/>
      <c r="T81" s="98"/>
      <c r="V81" s="124"/>
      <c r="W81" s="97"/>
      <c r="X81" s="98"/>
      <c r="Y81" s="91"/>
      <c r="Z81" s="91"/>
      <c r="AA81" s="91"/>
      <c r="AB81" s="98"/>
      <c r="AC81" s="113"/>
      <c r="AD81" s="98"/>
      <c r="AF81" s="124"/>
      <c r="AG81" s="97"/>
      <c r="AH81" s="98"/>
      <c r="AI81" s="91"/>
      <c r="AJ81" s="91"/>
      <c r="AK81" s="91"/>
      <c r="AL81" s="98"/>
      <c r="AM81" s="113"/>
      <c r="AN81" s="98"/>
      <c r="AP81" s="124"/>
      <c r="AQ81" s="97"/>
      <c r="AR81" s="98"/>
      <c r="AS81" s="91"/>
      <c r="AT81" s="91"/>
      <c r="AU81" s="91"/>
      <c r="AV81" s="98"/>
      <c r="AW81" s="113"/>
      <c r="AX81" s="98"/>
      <c r="AZ81" s="124"/>
      <c r="BA81" s="97"/>
      <c r="BB81" s="98"/>
      <c r="BC81" s="91"/>
      <c r="BD81" s="91"/>
      <c r="BE81" s="91"/>
      <c r="BF81" s="98"/>
      <c r="BG81" s="113"/>
      <c r="BH81" s="98"/>
      <c r="BJ81" s="124"/>
      <c r="BK81" s="97"/>
      <c r="BL81" s="98"/>
      <c r="BM81" s="91"/>
      <c r="BN81" s="91"/>
      <c r="BO81" s="91"/>
      <c r="BP81" s="98"/>
      <c r="BQ81" s="113"/>
      <c r="BR81" s="98"/>
      <c r="BT81" s="124"/>
      <c r="BU81" s="97"/>
      <c r="BV81" s="98"/>
      <c r="BW81" s="91"/>
      <c r="BX81" s="91"/>
      <c r="BY81" s="91"/>
      <c r="BZ81" s="98"/>
      <c r="CA81" s="113"/>
      <c r="CB81" s="98"/>
      <c r="CD81" s="124"/>
      <c r="CE81" s="97"/>
      <c r="CF81" s="98"/>
      <c r="CG81" s="91"/>
      <c r="CH81" s="91"/>
      <c r="CI81" s="91"/>
      <c r="CJ81" s="98"/>
      <c r="CK81" s="113"/>
      <c r="CL81" s="98"/>
      <c r="CN81" s="124"/>
      <c r="CO81" s="97"/>
      <c r="CP81" s="98"/>
      <c r="CQ81" s="91"/>
      <c r="CR81" s="91"/>
      <c r="CS81" s="91"/>
      <c r="CT81" s="98"/>
      <c r="CU81" s="113"/>
      <c r="CV81" s="98"/>
      <c r="CX81" s="124"/>
      <c r="CY81" s="97"/>
      <c r="CZ81" s="98"/>
      <c r="DA81" s="91"/>
      <c r="DB81" s="91"/>
      <c r="DC81" s="91"/>
      <c r="DD81" s="98"/>
      <c r="DE81" s="113"/>
      <c r="DF81" s="98"/>
      <c r="DH81" s="124"/>
      <c r="DI81" s="97"/>
      <c r="DJ81" s="98"/>
      <c r="DK81" s="91"/>
      <c r="DL81" s="91"/>
      <c r="DM81" s="91"/>
      <c r="DN81" s="98"/>
      <c r="DO81" s="113"/>
      <c r="DP81" s="98"/>
      <c r="DR81" s="124"/>
      <c r="DS81" s="97"/>
      <c r="DT81" s="98"/>
      <c r="DU81" s="91"/>
      <c r="DV81" s="91"/>
      <c r="DW81" s="91"/>
      <c r="DX81" s="98"/>
      <c r="DY81" s="113"/>
      <c r="DZ81" s="98"/>
      <c r="EB81" s="124"/>
      <c r="EC81" s="97"/>
      <c r="ED81" s="98"/>
      <c r="EE81" s="91"/>
      <c r="EF81" s="91"/>
      <c r="EG81" s="91"/>
      <c r="EH81" s="98"/>
      <c r="EI81" s="113"/>
      <c r="EJ81" s="98"/>
      <c r="EL81" s="124"/>
      <c r="EM81" s="97"/>
      <c r="EN81" s="98"/>
      <c r="EO81" s="91"/>
      <c r="EP81" s="91"/>
      <c r="EQ81" s="91"/>
      <c r="ER81" s="98"/>
      <c r="ES81" s="113"/>
      <c r="ET81" s="98"/>
      <c r="EV81" s="124"/>
      <c r="EW81" s="97"/>
      <c r="EX81" s="98"/>
      <c r="EY81" s="91"/>
      <c r="EZ81" s="91"/>
      <c r="FA81" s="91"/>
      <c r="FB81" s="98"/>
      <c r="FC81" s="113"/>
      <c r="FD81" s="98"/>
      <c r="FF81" s="124"/>
      <c r="FG81" s="97"/>
      <c r="FH81" s="98"/>
      <c r="FI81" s="91"/>
      <c r="FJ81" s="91"/>
      <c r="FK81" s="91"/>
      <c r="FL81" s="98"/>
      <c r="FM81" s="113"/>
      <c r="FN81" s="98"/>
      <c r="FP81" s="124"/>
      <c r="FQ81" s="97"/>
      <c r="FR81" s="98"/>
      <c r="FS81" s="91"/>
      <c r="FT81" s="91"/>
      <c r="FU81" s="91"/>
      <c r="FV81" s="98"/>
      <c r="FW81" s="113"/>
      <c r="FX81" s="98"/>
    </row>
    <row r="82" spans="2:180" ht="13.5">
      <c r="B82" s="124"/>
      <c r="C82" s="97"/>
      <c r="D82" s="98"/>
      <c r="E82" s="91"/>
      <c r="F82" s="91"/>
      <c r="G82" s="91"/>
      <c r="H82" s="98"/>
      <c r="I82" s="113"/>
      <c r="J82" s="98"/>
      <c r="L82" s="124"/>
      <c r="M82" s="97"/>
      <c r="N82" s="98"/>
      <c r="O82" s="91"/>
      <c r="P82" s="91"/>
      <c r="Q82" s="91"/>
      <c r="R82" s="98"/>
      <c r="S82" s="113"/>
      <c r="T82" s="98"/>
      <c r="V82" s="124"/>
      <c r="W82" s="97"/>
      <c r="X82" s="98"/>
      <c r="Y82" s="91"/>
      <c r="Z82" s="91"/>
      <c r="AA82" s="91"/>
      <c r="AB82" s="98"/>
      <c r="AC82" s="113"/>
      <c r="AD82" s="98"/>
      <c r="AF82" s="124"/>
      <c r="AG82" s="97"/>
      <c r="AH82" s="98"/>
      <c r="AI82" s="91"/>
      <c r="AJ82" s="91"/>
      <c r="AK82" s="91"/>
      <c r="AL82" s="98"/>
      <c r="AM82" s="113"/>
      <c r="AN82" s="98"/>
      <c r="AP82" s="124"/>
      <c r="AQ82" s="97"/>
      <c r="AR82" s="98"/>
      <c r="AS82" s="91"/>
      <c r="AT82" s="91"/>
      <c r="AU82" s="91"/>
      <c r="AV82" s="98"/>
      <c r="AW82" s="113"/>
      <c r="AX82" s="98"/>
      <c r="AZ82" s="124"/>
      <c r="BA82" s="97"/>
      <c r="BB82" s="98"/>
      <c r="BC82" s="91"/>
      <c r="BD82" s="91"/>
      <c r="BE82" s="91"/>
      <c r="BF82" s="98"/>
      <c r="BG82" s="113"/>
      <c r="BH82" s="98"/>
      <c r="BJ82" s="124"/>
      <c r="BK82" s="97"/>
      <c r="BL82" s="98"/>
      <c r="BM82" s="91"/>
      <c r="BN82" s="91"/>
      <c r="BO82" s="91"/>
      <c r="BP82" s="98"/>
      <c r="BQ82" s="113"/>
      <c r="BR82" s="98"/>
      <c r="BT82" s="124"/>
      <c r="BU82" s="97"/>
      <c r="BV82" s="98"/>
      <c r="BW82" s="91"/>
      <c r="BX82" s="91"/>
      <c r="BY82" s="91"/>
      <c r="BZ82" s="98"/>
      <c r="CA82" s="113"/>
      <c r="CB82" s="98"/>
      <c r="CD82" s="124"/>
      <c r="CE82" s="97"/>
      <c r="CF82" s="98"/>
      <c r="CG82" s="91"/>
      <c r="CH82" s="91"/>
      <c r="CI82" s="91"/>
      <c r="CJ82" s="98"/>
      <c r="CK82" s="113"/>
      <c r="CL82" s="98"/>
      <c r="CN82" s="124"/>
      <c r="CO82" s="97"/>
      <c r="CP82" s="98"/>
      <c r="CQ82" s="91"/>
      <c r="CR82" s="91"/>
      <c r="CS82" s="91"/>
      <c r="CT82" s="98"/>
      <c r="CU82" s="113"/>
      <c r="CV82" s="98"/>
      <c r="CX82" s="124"/>
      <c r="CY82" s="97"/>
      <c r="CZ82" s="98"/>
      <c r="DA82" s="91"/>
      <c r="DB82" s="91"/>
      <c r="DC82" s="91"/>
      <c r="DD82" s="98"/>
      <c r="DE82" s="113"/>
      <c r="DF82" s="98"/>
      <c r="DH82" s="124"/>
      <c r="DI82" s="97"/>
      <c r="DJ82" s="98"/>
      <c r="DK82" s="91"/>
      <c r="DL82" s="91"/>
      <c r="DM82" s="91"/>
      <c r="DN82" s="98"/>
      <c r="DO82" s="113"/>
      <c r="DP82" s="98"/>
      <c r="DR82" s="124"/>
      <c r="DS82" s="97"/>
      <c r="DT82" s="98"/>
      <c r="DU82" s="91"/>
      <c r="DV82" s="91"/>
      <c r="DW82" s="91"/>
      <c r="DX82" s="98"/>
      <c r="DY82" s="113"/>
      <c r="DZ82" s="98"/>
      <c r="EB82" s="124"/>
      <c r="EC82" s="97"/>
      <c r="ED82" s="98"/>
      <c r="EE82" s="91"/>
      <c r="EF82" s="91"/>
      <c r="EG82" s="91"/>
      <c r="EH82" s="98"/>
      <c r="EI82" s="113"/>
      <c r="EJ82" s="98"/>
      <c r="EL82" s="124"/>
      <c r="EM82" s="97"/>
      <c r="EN82" s="98"/>
      <c r="EO82" s="91"/>
      <c r="EP82" s="91"/>
      <c r="EQ82" s="91"/>
      <c r="ER82" s="98"/>
      <c r="ES82" s="113"/>
      <c r="ET82" s="98"/>
      <c r="EV82" s="124"/>
      <c r="EW82" s="97"/>
      <c r="EX82" s="98"/>
      <c r="EY82" s="91"/>
      <c r="EZ82" s="91"/>
      <c r="FA82" s="91"/>
      <c r="FB82" s="98"/>
      <c r="FC82" s="113"/>
      <c r="FD82" s="98"/>
      <c r="FF82" s="124"/>
      <c r="FG82" s="97"/>
      <c r="FH82" s="98"/>
      <c r="FI82" s="91"/>
      <c r="FJ82" s="91"/>
      <c r="FK82" s="91"/>
      <c r="FL82" s="98"/>
      <c r="FM82" s="113"/>
      <c r="FN82" s="98"/>
      <c r="FP82" s="124"/>
      <c r="FQ82" s="97"/>
      <c r="FR82" s="98"/>
      <c r="FS82" s="91"/>
      <c r="FT82" s="91"/>
      <c r="FU82" s="91"/>
      <c r="FV82" s="98"/>
      <c r="FW82" s="113"/>
      <c r="FX82" s="98"/>
    </row>
    <row r="83" spans="2:180" ht="15">
      <c r="B83" s="74">
        <v>10</v>
      </c>
      <c r="C83" s="111" t="s">
        <v>60</v>
      </c>
      <c r="D83" s="110" t="s">
        <v>201</v>
      </c>
      <c r="E83" s="126"/>
      <c r="F83" s="126"/>
      <c r="G83" s="98"/>
      <c r="H83" s="126">
        <f>(H12+H37+H47+H50+H53+H62+H68+H72+H76+H80)*0.5%</f>
        <v>46.5795867</v>
      </c>
      <c r="I83" s="113"/>
      <c r="J83" s="98">
        <f>H83</f>
        <v>46.5795867</v>
      </c>
      <c r="L83" s="74">
        <v>10</v>
      </c>
      <c r="M83" s="111" t="s">
        <v>60</v>
      </c>
      <c r="N83" s="110" t="s">
        <v>201</v>
      </c>
      <c r="O83" s="126"/>
      <c r="P83" s="126"/>
      <c r="Q83" s="98"/>
      <c r="R83" s="126">
        <f>(R12+R37+R47+R50+R53+R62+R68+R72+R76+R80)*0.5%</f>
        <v>45.419005420000005</v>
      </c>
      <c r="S83" s="113"/>
      <c r="T83" s="98">
        <f t="shared" si="128"/>
        <v>45.419005420000005</v>
      </c>
      <c r="V83" s="74">
        <v>10</v>
      </c>
      <c r="W83" s="111" t="s">
        <v>60</v>
      </c>
      <c r="X83" s="110" t="s">
        <v>201</v>
      </c>
      <c r="Y83" s="126"/>
      <c r="Z83" s="126"/>
      <c r="AA83" s="98"/>
      <c r="AB83" s="126">
        <f>(AB12+AB37+AB47+AB50+AB53+AB62+AB68+AB72+AB76+AB80)*0.5%</f>
        <v>28.369017320000008</v>
      </c>
      <c r="AC83" s="113"/>
      <c r="AD83" s="98">
        <f t="shared" si="129"/>
        <v>28.369017320000008</v>
      </c>
      <c r="AF83" s="74">
        <v>10</v>
      </c>
      <c r="AG83" s="111" t="s">
        <v>60</v>
      </c>
      <c r="AH83" s="110" t="s">
        <v>201</v>
      </c>
      <c r="AI83" s="126"/>
      <c r="AJ83" s="126"/>
      <c r="AK83" s="98"/>
      <c r="AL83" s="126">
        <f>(AL12+AL37+AL47+AL50+AL53+AL62+AL68+AL72+AL76+AL80)*0.5%</f>
        <v>27.544516700000003</v>
      </c>
      <c r="AM83" s="113"/>
      <c r="AN83" s="98">
        <f t="shared" si="130"/>
        <v>27.544516700000003</v>
      </c>
      <c r="AP83" s="74">
        <v>10</v>
      </c>
      <c r="AQ83" s="111" t="s">
        <v>60</v>
      </c>
      <c r="AR83" s="110" t="s">
        <v>201</v>
      </c>
      <c r="AS83" s="126"/>
      <c r="AT83" s="126"/>
      <c r="AU83" s="98"/>
      <c r="AV83" s="126">
        <f>(AV12+AV37+AV47+AV50+AV53+AV62+AV68+AV72+AV76+AV80)*0.5%</f>
        <v>30.87776880000001</v>
      </c>
      <c r="AW83" s="113"/>
      <c r="AX83" s="98">
        <f t="shared" si="131"/>
        <v>30.87776880000001</v>
      </c>
      <c r="AZ83" s="74">
        <v>10</v>
      </c>
      <c r="BA83" s="111" t="s">
        <v>60</v>
      </c>
      <c r="BB83" s="110" t="s">
        <v>201</v>
      </c>
      <c r="BC83" s="126"/>
      <c r="BD83" s="126"/>
      <c r="BE83" s="98"/>
      <c r="BF83" s="126">
        <f>(BF12+BF37+BF47+BF50+BF53+BF62+BF68+BF72+BF76+BF80)*0.5%</f>
        <v>39.78208415</v>
      </c>
      <c r="BG83" s="113"/>
      <c r="BH83" s="98">
        <f t="shared" si="132"/>
        <v>39.78208415</v>
      </c>
      <c r="BJ83" s="74">
        <v>10</v>
      </c>
      <c r="BK83" s="111" t="s">
        <v>60</v>
      </c>
      <c r="BL83" s="110" t="s">
        <v>201</v>
      </c>
      <c r="BM83" s="126"/>
      <c r="BN83" s="126"/>
      <c r="BO83" s="98"/>
      <c r="BP83" s="126">
        <f>(BP12+BP37+BP47+BP50+BP53+BP62+BP68+BP72+BP76+BP80)*0.5%</f>
        <v>28.228587600000004</v>
      </c>
      <c r="BQ83" s="113"/>
      <c r="BR83" s="98">
        <f t="shared" si="133"/>
        <v>28.228587600000004</v>
      </c>
      <c r="BT83" s="74">
        <v>10</v>
      </c>
      <c r="BU83" s="111" t="s">
        <v>60</v>
      </c>
      <c r="BV83" s="110" t="s">
        <v>201</v>
      </c>
      <c r="BW83" s="126"/>
      <c r="BX83" s="126"/>
      <c r="BY83" s="98"/>
      <c r="BZ83" s="126">
        <f>(BZ12+BZ37+BZ47+BZ50+BZ53+BZ62+BZ68+BZ72+BZ76+BZ80)*0.5%</f>
        <v>25.760697450000002</v>
      </c>
      <c r="CA83" s="113"/>
      <c r="CB83" s="98">
        <f t="shared" si="134"/>
        <v>25.760697450000002</v>
      </c>
      <c r="CD83" s="74">
        <v>10</v>
      </c>
      <c r="CE83" s="111" t="s">
        <v>60</v>
      </c>
      <c r="CF83" s="110" t="s">
        <v>201</v>
      </c>
      <c r="CG83" s="126"/>
      <c r="CH83" s="126"/>
      <c r="CI83" s="98"/>
      <c r="CJ83" s="126">
        <f>(CJ12+CJ37+CJ47+CJ50+CJ53+CJ62+CJ68+CJ72+CJ76+CJ80)*0.5%</f>
        <v>33.66722535000001</v>
      </c>
      <c r="CK83" s="113"/>
      <c r="CL83" s="98">
        <f t="shared" si="135"/>
        <v>33.66722535000001</v>
      </c>
      <c r="CN83" s="74">
        <v>10</v>
      </c>
      <c r="CO83" s="111" t="s">
        <v>60</v>
      </c>
      <c r="CP83" s="110" t="s">
        <v>201</v>
      </c>
      <c r="CQ83" s="126"/>
      <c r="CR83" s="126"/>
      <c r="CS83" s="98"/>
      <c r="CT83" s="126">
        <f>(CT12+CT37+CT47+CT50+CT53+CT62+CT68+CT72+CT76+CT80)*0.5%</f>
        <v>27.89319045</v>
      </c>
      <c r="CU83" s="113"/>
      <c r="CV83" s="98">
        <f t="shared" si="136"/>
        <v>27.89319045</v>
      </c>
      <c r="CX83" s="74">
        <v>10</v>
      </c>
      <c r="CY83" s="111" t="s">
        <v>60</v>
      </c>
      <c r="CZ83" s="110" t="s">
        <v>201</v>
      </c>
      <c r="DA83" s="126"/>
      <c r="DB83" s="126"/>
      <c r="DC83" s="98"/>
      <c r="DD83" s="126">
        <f>(DD12+DD37+DD47+DD50+DD53+DD62+DD68+DD72+DD76+DD80)*0.5%</f>
        <v>28.349806850000004</v>
      </c>
      <c r="DE83" s="113"/>
      <c r="DF83" s="98">
        <f t="shared" si="137"/>
        <v>28.349806850000004</v>
      </c>
      <c r="DH83" s="74">
        <v>10</v>
      </c>
      <c r="DI83" s="111" t="s">
        <v>60</v>
      </c>
      <c r="DJ83" s="110" t="s">
        <v>201</v>
      </c>
      <c r="DK83" s="126"/>
      <c r="DL83" s="126"/>
      <c r="DM83" s="98"/>
      <c r="DN83" s="126">
        <f>(DN12+DN37+DN47+DN50+DN53+DN62+DN68+DN72+DN76+DN80)*0.5%</f>
        <v>27.117424100000004</v>
      </c>
      <c r="DO83" s="113"/>
      <c r="DP83" s="98">
        <f t="shared" si="138"/>
        <v>27.117424100000004</v>
      </c>
      <c r="DR83" s="74">
        <v>10</v>
      </c>
      <c r="DS83" s="111" t="s">
        <v>60</v>
      </c>
      <c r="DT83" s="110" t="s">
        <v>201</v>
      </c>
      <c r="DU83" s="126"/>
      <c r="DV83" s="126"/>
      <c r="DW83" s="98"/>
      <c r="DX83" s="126">
        <f>(DX12+DX37+DX47+DX50+DX53+DX62+DX68+DX72+DX76+DX80)*0.5%</f>
        <v>27.483690240000012</v>
      </c>
      <c r="DY83" s="113"/>
      <c r="DZ83" s="98">
        <f t="shared" si="139"/>
        <v>27.483690240000012</v>
      </c>
      <c r="EB83" s="74">
        <v>10</v>
      </c>
      <c r="EC83" s="111" t="s">
        <v>60</v>
      </c>
      <c r="ED83" s="110" t="s">
        <v>201</v>
      </c>
      <c r="EE83" s="126"/>
      <c r="EF83" s="126"/>
      <c r="EG83" s="98"/>
      <c r="EH83" s="126">
        <f>(EH12+EH37+EH47+EH50+EH53+EH62+EH68+EH72+EH76+EH80)*0.5%</f>
        <v>28.06997665</v>
      </c>
      <c r="EI83" s="113"/>
      <c r="EJ83" s="98">
        <f t="shared" si="140"/>
        <v>28.06997665</v>
      </c>
      <c r="EL83" s="74">
        <v>10</v>
      </c>
      <c r="EM83" s="111" t="s">
        <v>60</v>
      </c>
      <c r="EN83" s="110" t="s">
        <v>201</v>
      </c>
      <c r="EO83" s="126"/>
      <c r="EP83" s="126"/>
      <c r="EQ83" s="98"/>
      <c r="ER83" s="126">
        <f>(ER12+ER37+ER47+ER50+ER53+ER62+ER68+ER72+ER76+ER80)*0.5%</f>
        <v>28.43899995</v>
      </c>
      <c r="ES83" s="113"/>
      <c r="ET83" s="98">
        <f t="shared" si="141"/>
        <v>28.43899995</v>
      </c>
      <c r="EV83" s="74">
        <v>10</v>
      </c>
      <c r="EW83" s="111" t="s">
        <v>60</v>
      </c>
      <c r="EX83" s="110" t="s">
        <v>201</v>
      </c>
      <c r="EY83" s="126"/>
      <c r="EZ83" s="126"/>
      <c r="FA83" s="98"/>
      <c r="FB83" s="126">
        <f>(FB12+FB37+FB47+FB50+FB53+FB62+FB68+FB72+FB76+FB80)*0.5%</f>
        <v>25.16908962000001</v>
      </c>
      <c r="FC83" s="113"/>
      <c r="FD83" s="98">
        <f t="shared" si="142"/>
        <v>25.16908962000001</v>
      </c>
      <c r="FF83" s="74">
        <v>10</v>
      </c>
      <c r="FG83" s="111" t="s">
        <v>60</v>
      </c>
      <c r="FH83" s="110" t="s">
        <v>201</v>
      </c>
      <c r="FI83" s="126"/>
      <c r="FJ83" s="126"/>
      <c r="FK83" s="98"/>
      <c r="FL83" s="126">
        <f>(FL12+FL37+FL47+FL50+FL53+FL62+FL68+FL72+FL76+FL80)*0.5%</f>
        <v>30.202772449999998</v>
      </c>
      <c r="FM83" s="113"/>
      <c r="FN83" s="98">
        <f t="shared" si="143"/>
        <v>30.202772449999998</v>
      </c>
      <c r="FP83" s="74">
        <v>10</v>
      </c>
      <c r="FQ83" s="111" t="s">
        <v>60</v>
      </c>
      <c r="FR83" s="110" t="s">
        <v>201</v>
      </c>
      <c r="FS83" s="126">
        <f aca="true" t="shared" si="144" ref="FS83:FU84">SUM(E83,O83,Y83,AI83,AS83,BC83,BM83,BW83,CG83,CQ83,DA83,DK83,DU83,EE83,EO83,EY83,FI83)</f>
        <v>0</v>
      </c>
      <c r="FT83" s="126">
        <f t="shared" si="144"/>
        <v>0</v>
      </c>
      <c r="FU83" s="98">
        <f t="shared" si="144"/>
        <v>0</v>
      </c>
      <c r="FV83" s="126">
        <f>(FV12+FV37+FV47+FV50+FV53+FV62+FV68+FV72+FV76+FV80)*0.5%</f>
        <v>533.7734398</v>
      </c>
      <c r="FW83" s="113">
        <f>SUM(I83,S83,AC83,AM83,AW83,BG83,BQ83,CA83,CK83,CU83,DE83,DO83,DY83,EI83,ES83,FC83,FM83)</f>
        <v>0</v>
      </c>
      <c r="FX83" s="98">
        <f>SUM(J83,T83,AD83,AN83,AX83,BH83,BR83,CB83,CL83,CV83,DF83,DP83,DZ83,EJ83,ET83,FD83,FN83)</f>
        <v>528.9534398000001</v>
      </c>
    </row>
    <row r="84" spans="2:180" ht="15">
      <c r="B84" s="81" t="s">
        <v>202</v>
      </c>
      <c r="C84" s="127" t="s">
        <v>203</v>
      </c>
      <c r="D84" s="128"/>
      <c r="E84" s="126"/>
      <c r="F84" s="126"/>
      <c r="G84" s="126"/>
      <c r="H84" s="126">
        <f>(H11+H9)*2%</f>
        <v>2406.529938534</v>
      </c>
      <c r="I84" s="113"/>
      <c r="J84" s="98">
        <f>H84</f>
        <v>2406.529938534</v>
      </c>
      <c r="L84" s="81" t="s">
        <v>202</v>
      </c>
      <c r="M84" s="127" t="s">
        <v>203</v>
      </c>
      <c r="N84" s="128"/>
      <c r="O84" s="126"/>
      <c r="P84" s="126"/>
      <c r="Q84" s="126"/>
      <c r="R84" s="126">
        <f>(R11+R9)*2%</f>
        <v>772.8044017884</v>
      </c>
      <c r="S84" s="113"/>
      <c r="T84" s="98">
        <f t="shared" si="128"/>
        <v>772.8044017884</v>
      </c>
      <c r="V84" s="81" t="s">
        <v>202</v>
      </c>
      <c r="W84" s="127" t="s">
        <v>203</v>
      </c>
      <c r="X84" s="128"/>
      <c r="Y84" s="126"/>
      <c r="Z84" s="126"/>
      <c r="AA84" s="126"/>
      <c r="AB84" s="126">
        <f>(AB11+AB9)*2%</f>
        <v>114.04344962640003</v>
      </c>
      <c r="AC84" s="113"/>
      <c r="AD84" s="98">
        <f t="shared" si="129"/>
        <v>114.04344962640003</v>
      </c>
      <c r="AF84" s="81" t="s">
        <v>202</v>
      </c>
      <c r="AG84" s="127" t="s">
        <v>203</v>
      </c>
      <c r="AH84" s="128"/>
      <c r="AI84" s="126"/>
      <c r="AJ84" s="126"/>
      <c r="AK84" s="126"/>
      <c r="AL84" s="126">
        <f>(AL11+AL9)*2%</f>
        <v>110.72895713400001</v>
      </c>
      <c r="AM84" s="113"/>
      <c r="AN84" s="98">
        <f t="shared" si="130"/>
        <v>110.72895713400001</v>
      </c>
      <c r="AP84" s="81" t="s">
        <v>202</v>
      </c>
      <c r="AQ84" s="127" t="s">
        <v>203</v>
      </c>
      <c r="AR84" s="128"/>
      <c r="AS84" s="126"/>
      <c r="AT84" s="126"/>
      <c r="AU84" s="126"/>
      <c r="AV84" s="126">
        <f>(AV11+AV9)*2%</f>
        <v>124.12863057600003</v>
      </c>
      <c r="AW84" s="113"/>
      <c r="AX84" s="98">
        <f t="shared" si="131"/>
        <v>124.12863057600003</v>
      </c>
      <c r="AZ84" s="81" t="s">
        <v>202</v>
      </c>
      <c r="BA84" s="127" t="s">
        <v>203</v>
      </c>
      <c r="BB84" s="128"/>
      <c r="BC84" s="126"/>
      <c r="BD84" s="126"/>
      <c r="BE84" s="126"/>
      <c r="BF84" s="126">
        <f>(BF11+BF9)*2%</f>
        <v>159.923978283</v>
      </c>
      <c r="BG84" s="113"/>
      <c r="BH84" s="98">
        <f t="shared" si="132"/>
        <v>159.923978283</v>
      </c>
      <c r="BJ84" s="81" t="s">
        <v>202</v>
      </c>
      <c r="BK84" s="127" t="s">
        <v>203</v>
      </c>
      <c r="BL84" s="128"/>
      <c r="BM84" s="126"/>
      <c r="BN84" s="126"/>
      <c r="BO84" s="126"/>
      <c r="BP84" s="126">
        <f>(BP11+BP9)*2%</f>
        <v>113.47892215200001</v>
      </c>
      <c r="BQ84" s="113"/>
      <c r="BR84" s="98">
        <f t="shared" si="133"/>
        <v>113.47892215200001</v>
      </c>
      <c r="BT84" s="81" t="s">
        <v>202</v>
      </c>
      <c r="BU84" s="127" t="s">
        <v>203</v>
      </c>
      <c r="BV84" s="128"/>
      <c r="BW84" s="126"/>
      <c r="BX84" s="126"/>
      <c r="BY84" s="126"/>
      <c r="BZ84" s="126">
        <f>(BZ11+BZ9)*2%</f>
        <v>103.55800374900002</v>
      </c>
      <c r="CA84" s="113"/>
      <c r="CB84" s="98">
        <f t="shared" si="134"/>
        <v>103.55800374900002</v>
      </c>
      <c r="CD84" s="81" t="s">
        <v>202</v>
      </c>
      <c r="CE84" s="127" t="s">
        <v>203</v>
      </c>
      <c r="CF84" s="128"/>
      <c r="CG84" s="126"/>
      <c r="CH84" s="126"/>
      <c r="CI84" s="126"/>
      <c r="CJ84" s="126">
        <f>(CJ11+CJ9)*2%</f>
        <v>350.142245907</v>
      </c>
      <c r="CK84" s="113"/>
      <c r="CL84" s="98">
        <f t="shared" si="135"/>
        <v>350.142245907</v>
      </c>
      <c r="CN84" s="81" t="s">
        <v>202</v>
      </c>
      <c r="CO84" s="127" t="s">
        <v>203</v>
      </c>
      <c r="CP84" s="128"/>
      <c r="CQ84" s="126"/>
      <c r="CR84" s="126"/>
      <c r="CS84" s="126"/>
      <c r="CT84" s="126">
        <f>(CT11+CT9)*2%</f>
        <v>112.13062560899998</v>
      </c>
      <c r="CU84" s="113"/>
      <c r="CV84" s="98">
        <f t="shared" si="136"/>
        <v>112.13062560899998</v>
      </c>
      <c r="CX84" s="81" t="s">
        <v>202</v>
      </c>
      <c r="CY84" s="127" t="s">
        <v>203</v>
      </c>
      <c r="CZ84" s="128"/>
      <c r="DA84" s="126"/>
      <c r="DB84" s="126"/>
      <c r="DC84" s="126"/>
      <c r="DD84" s="126">
        <f>(DD11+DD9)*2%</f>
        <v>113.96622353700002</v>
      </c>
      <c r="DE84" s="113"/>
      <c r="DF84" s="98">
        <f t="shared" si="137"/>
        <v>113.96622353700002</v>
      </c>
      <c r="DH84" s="81" t="s">
        <v>202</v>
      </c>
      <c r="DI84" s="127" t="s">
        <v>203</v>
      </c>
      <c r="DJ84" s="128"/>
      <c r="DK84" s="126"/>
      <c r="DL84" s="126"/>
      <c r="DM84" s="126"/>
      <c r="DN84" s="126">
        <f>(DN11+DN9)*2%</f>
        <v>109.01204488200001</v>
      </c>
      <c r="DO84" s="113"/>
      <c r="DP84" s="98">
        <f t="shared" si="138"/>
        <v>109.01204488200001</v>
      </c>
      <c r="DR84" s="81" t="s">
        <v>202</v>
      </c>
      <c r="DS84" s="127" t="s">
        <v>203</v>
      </c>
      <c r="DT84" s="128"/>
      <c r="DU84" s="126"/>
      <c r="DV84" s="126"/>
      <c r="DW84" s="126"/>
      <c r="DX84" s="126">
        <f>(DX11+DX9)*2%</f>
        <v>133.94443476480004</v>
      </c>
      <c r="DY84" s="113"/>
      <c r="DZ84" s="98">
        <f t="shared" si="139"/>
        <v>133.94443476480004</v>
      </c>
      <c r="EB84" s="81" t="s">
        <v>202</v>
      </c>
      <c r="EC84" s="127" t="s">
        <v>203</v>
      </c>
      <c r="ED84" s="128"/>
      <c r="EE84" s="126"/>
      <c r="EF84" s="126"/>
      <c r="EG84" s="126"/>
      <c r="EH84" s="126">
        <f>(EH11+EH9)*2%</f>
        <v>131.081306133</v>
      </c>
      <c r="EI84" s="113"/>
      <c r="EJ84" s="98">
        <f t="shared" si="140"/>
        <v>131.081306133</v>
      </c>
      <c r="EL84" s="81" t="s">
        <v>202</v>
      </c>
      <c r="EM84" s="127" t="s">
        <v>203</v>
      </c>
      <c r="EN84" s="128"/>
      <c r="EO84" s="126"/>
      <c r="EP84" s="126"/>
      <c r="EQ84" s="126"/>
      <c r="ER84" s="126">
        <f>(ER11+ER9)*2%</f>
        <v>435.48477979899997</v>
      </c>
      <c r="ES84" s="113"/>
      <c r="ET84" s="98">
        <f t="shared" si="141"/>
        <v>435.48477979899997</v>
      </c>
      <c r="EV84" s="81" t="s">
        <v>202</v>
      </c>
      <c r="EW84" s="127" t="s">
        <v>203</v>
      </c>
      <c r="EX84" s="128"/>
      <c r="EY84" s="126"/>
      <c r="EZ84" s="126"/>
      <c r="FA84" s="126"/>
      <c r="FB84" s="126">
        <f>(FB11+FB9)*2%</f>
        <v>101.17974027240004</v>
      </c>
      <c r="FC84" s="113"/>
      <c r="FD84" s="98">
        <f t="shared" si="142"/>
        <v>101.17974027240004</v>
      </c>
      <c r="FF84" s="81" t="s">
        <v>202</v>
      </c>
      <c r="FG84" s="127" t="s">
        <v>203</v>
      </c>
      <c r="FH84" s="128"/>
      <c r="FI84" s="126"/>
      <c r="FJ84" s="126"/>
      <c r="FK84" s="126"/>
      <c r="FL84" s="126">
        <f>(FL11+FL9)*2%</f>
        <v>334.255145249</v>
      </c>
      <c r="FM84" s="113"/>
      <c r="FN84" s="98">
        <f t="shared" si="143"/>
        <v>334.255145249</v>
      </c>
      <c r="FP84" s="81" t="s">
        <v>202</v>
      </c>
      <c r="FQ84" s="127" t="s">
        <v>203</v>
      </c>
      <c r="FR84" s="128"/>
      <c r="FS84" s="126">
        <f t="shared" si="144"/>
        <v>0</v>
      </c>
      <c r="FT84" s="126">
        <f t="shared" si="144"/>
        <v>0</v>
      </c>
      <c r="FU84" s="126">
        <f t="shared" si="144"/>
        <v>0</v>
      </c>
      <c r="FV84" s="126">
        <f>SUM(H84,R84,AB84,AL84,AV84,BF84,BP84,BZ84,CJ84,CT84,DD84,DN84,DX84,EH84,ER84,FB84,FL84)</f>
        <v>5726.392827995999</v>
      </c>
      <c r="FW84" s="113">
        <f>SUM(I84,S84,AC84,AM84,AW84,BG84,BQ84,CA84,CK84,CU84,DE84,DO84,DY84,EI84,ES84,FC84,FM84)</f>
        <v>0</v>
      </c>
      <c r="FX84" s="98">
        <f>SUM(J84,T84,AD84,AN84,AX84,BH84,BR84,CB84,CL84,CV84,DF84,DP84,DZ84,EJ84,ET84,FD84,FN84)</f>
        <v>5726.392827995999</v>
      </c>
    </row>
    <row r="85" spans="2:183" ht="15">
      <c r="B85" s="129"/>
      <c r="C85" s="111"/>
      <c r="D85" s="130"/>
      <c r="E85" s="131"/>
      <c r="F85" s="131"/>
      <c r="G85" s="131"/>
      <c r="H85" s="131"/>
      <c r="I85" s="138"/>
      <c r="J85" s="139"/>
      <c r="L85" s="129"/>
      <c r="M85" s="111"/>
      <c r="N85" s="130"/>
      <c r="O85" s="131"/>
      <c r="P85" s="131"/>
      <c r="Q85" s="131"/>
      <c r="R85" s="131"/>
      <c r="S85" s="138"/>
      <c r="T85" s="139"/>
      <c r="V85" s="129"/>
      <c r="W85" s="111"/>
      <c r="X85" s="130"/>
      <c r="Y85" s="131"/>
      <c r="Z85" s="131"/>
      <c r="AA85" s="131"/>
      <c r="AB85" s="131"/>
      <c r="AC85" s="138"/>
      <c r="AD85" s="139"/>
      <c r="AF85" s="129"/>
      <c r="AG85" s="111"/>
      <c r="AH85" s="130"/>
      <c r="AI85" s="131"/>
      <c r="AJ85" s="131"/>
      <c r="AK85" s="131"/>
      <c r="AL85" s="131"/>
      <c r="AM85" s="138"/>
      <c r="AN85" s="139"/>
      <c r="AP85" s="129"/>
      <c r="AQ85" s="111"/>
      <c r="AR85" s="130"/>
      <c r="AS85" s="131"/>
      <c r="AT85" s="131"/>
      <c r="AU85" s="131"/>
      <c r="AV85" s="131"/>
      <c r="AW85" s="138"/>
      <c r="AX85" s="139"/>
      <c r="AZ85" s="129"/>
      <c r="BA85" s="111"/>
      <c r="BB85" s="130"/>
      <c r="BC85" s="131"/>
      <c r="BD85" s="131"/>
      <c r="BE85" s="131"/>
      <c r="BF85" s="131"/>
      <c r="BG85" s="138"/>
      <c r="BH85" s="139"/>
      <c r="BJ85" s="129"/>
      <c r="BK85" s="111"/>
      <c r="BL85" s="130"/>
      <c r="BM85" s="131"/>
      <c r="BN85" s="131"/>
      <c r="BO85" s="131"/>
      <c r="BP85" s="131"/>
      <c r="BQ85" s="138"/>
      <c r="BR85" s="139"/>
      <c r="BT85" s="129"/>
      <c r="BU85" s="111"/>
      <c r="BV85" s="130"/>
      <c r="BW85" s="131"/>
      <c r="BX85" s="131"/>
      <c r="BY85" s="131"/>
      <c r="BZ85" s="131"/>
      <c r="CA85" s="138"/>
      <c r="CB85" s="139"/>
      <c r="CD85" s="129"/>
      <c r="CE85" s="111"/>
      <c r="CF85" s="130"/>
      <c r="CG85" s="131"/>
      <c r="CH85" s="131"/>
      <c r="CI85" s="131"/>
      <c r="CJ85" s="131"/>
      <c r="CK85" s="138"/>
      <c r="CL85" s="139"/>
      <c r="CN85" s="129"/>
      <c r="CO85" s="111"/>
      <c r="CP85" s="130"/>
      <c r="CQ85" s="131"/>
      <c r="CR85" s="131"/>
      <c r="CS85" s="131"/>
      <c r="CT85" s="131"/>
      <c r="CU85" s="138"/>
      <c r="CV85" s="139"/>
      <c r="CX85" s="129"/>
      <c r="CY85" s="111"/>
      <c r="CZ85" s="130"/>
      <c r="DA85" s="131"/>
      <c r="DB85" s="131"/>
      <c r="DC85" s="131"/>
      <c r="DD85" s="131"/>
      <c r="DE85" s="138"/>
      <c r="DF85" s="139"/>
      <c r="DH85" s="129"/>
      <c r="DI85" s="111"/>
      <c r="DJ85" s="130"/>
      <c r="DK85" s="131"/>
      <c r="DL85" s="131"/>
      <c r="DM85" s="131"/>
      <c r="DN85" s="131"/>
      <c r="DO85" s="138"/>
      <c r="DP85" s="139"/>
      <c r="DR85" s="129"/>
      <c r="DS85" s="111"/>
      <c r="DT85" s="130"/>
      <c r="DU85" s="131"/>
      <c r="DV85" s="131"/>
      <c r="DW85" s="131"/>
      <c r="DX85" s="131"/>
      <c r="DY85" s="138"/>
      <c r="DZ85" s="139"/>
      <c r="EB85" s="129"/>
      <c r="EC85" s="111"/>
      <c r="ED85" s="130"/>
      <c r="EE85" s="131"/>
      <c r="EF85" s="131"/>
      <c r="EG85" s="131"/>
      <c r="EH85" s="131"/>
      <c r="EI85" s="138"/>
      <c r="EJ85" s="139"/>
      <c r="EL85" s="129"/>
      <c r="EM85" s="111"/>
      <c r="EN85" s="130"/>
      <c r="EO85" s="131"/>
      <c r="EP85" s="131"/>
      <c r="EQ85" s="131"/>
      <c r="ER85" s="131"/>
      <c r="ES85" s="138"/>
      <c r="ET85" s="139"/>
      <c r="EV85" s="129"/>
      <c r="EW85" s="111"/>
      <c r="EX85" s="130"/>
      <c r="EY85" s="131"/>
      <c r="EZ85" s="131"/>
      <c r="FA85" s="131"/>
      <c r="FB85" s="131"/>
      <c r="FC85" s="138"/>
      <c r="FD85" s="139"/>
      <c r="FF85" s="129"/>
      <c r="FG85" s="111"/>
      <c r="FH85" s="130"/>
      <c r="FI85" s="131"/>
      <c r="FJ85" s="131"/>
      <c r="FK85" s="131"/>
      <c r="FL85" s="131"/>
      <c r="FM85" s="138"/>
      <c r="FN85" s="139"/>
      <c r="FP85" s="129"/>
      <c r="FQ85" s="111"/>
      <c r="FR85" s="130"/>
      <c r="FS85" s="131"/>
      <c r="FT85" s="131"/>
      <c r="FU85" s="131"/>
      <c r="FV85" s="131"/>
      <c r="FW85" s="138"/>
      <c r="FX85" s="139"/>
      <c r="FZ85" s="115"/>
      <c r="GA85" s="115"/>
    </row>
    <row r="86" spans="2:180" ht="15">
      <c r="B86" s="132"/>
      <c r="C86" s="133"/>
      <c r="D86" s="134"/>
      <c r="E86" s="135"/>
      <c r="F86" s="135"/>
      <c r="G86" s="135"/>
      <c r="H86" s="135"/>
      <c r="I86" s="140"/>
      <c r="J86" s="141"/>
      <c r="L86" s="132"/>
      <c r="M86" s="133"/>
      <c r="N86" s="134"/>
      <c r="O86" s="135"/>
      <c r="P86" s="135"/>
      <c r="Q86" s="135"/>
      <c r="R86" s="135"/>
      <c r="S86" s="140"/>
      <c r="T86" s="141"/>
      <c r="V86" s="132"/>
      <c r="W86" s="133"/>
      <c r="X86" s="134"/>
      <c r="Y86" s="135"/>
      <c r="Z86" s="135"/>
      <c r="AA86" s="135"/>
      <c r="AB86" s="135"/>
      <c r="AC86" s="140"/>
      <c r="AD86" s="141"/>
      <c r="AF86" s="132"/>
      <c r="AG86" s="133"/>
      <c r="AH86" s="134"/>
      <c r="AI86" s="135"/>
      <c r="AJ86" s="135"/>
      <c r="AK86" s="135"/>
      <c r="AL86" s="135"/>
      <c r="AM86" s="140"/>
      <c r="AN86" s="141"/>
      <c r="AP86" s="132"/>
      <c r="AQ86" s="133"/>
      <c r="AR86" s="134"/>
      <c r="AS86" s="135"/>
      <c r="AT86" s="135"/>
      <c r="AU86" s="135"/>
      <c r="AV86" s="135"/>
      <c r="AW86" s="140"/>
      <c r="AX86" s="141"/>
      <c r="AZ86" s="132"/>
      <c r="BA86" s="133"/>
      <c r="BB86" s="134"/>
      <c r="BC86" s="135"/>
      <c r="BD86" s="135"/>
      <c r="BE86" s="135"/>
      <c r="BF86" s="135"/>
      <c r="BG86" s="140"/>
      <c r="BH86" s="141"/>
      <c r="BJ86" s="132"/>
      <c r="BK86" s="133"/>
      <c r="BL86" s="134"/>
      <c r="BM86" s="135"/>
      <c r="BN86" s="135"/>
      <c r="BO86" s="135"/>
      <c r="BP86" s="135"/>
      <c r="BQ86" s="140"/>
      <c r="BR86" s="141"/>
      <c r="BT86" s="132"/>
      <c r="BU86" s="133"/>
      <c r="BV86" s="134"/>
      <c r="BW86" s="135"/>
      <c r="BX86" s="135"/>
      <c r="BY86" s="135"/>
      <c r="BZ86" s="135"/>
      <c r="CA86" s="140"/>
      <c r="CB86" s="141"/>
      <c r="CD86" s="132"/>
      <c r="CE86" s="133"/>
      <c r="CF86" s="134"/>
      <c r="CG86" s="135"/>
      <c r="CH86" s="135"/>
      <c r="CI86" s="135"/>
      <c r="CJ86" s="135"/>
      <c r="CK86" s="140"/>
      <c r="CL86" s="141"/>
      <c r="CN86" s="132"/>
      <c r="CO86" s="133"/>
      <c r="CP86" s="134"/>
      <c r="CQ86" s="135"/>
      <c r="CR86" s="135"/>
      <c r="CS86" s="135"/>
      <c r="CT86" s="135"/>
      <c r="CU86" s="140"/>
      <c r="CV86" s="141"/>
      <c r="CX86" s="132"/>
      <c r="CY86" s="133"/>
      <c r="CZ86" s="134"/>
      <c r="DA86" s="135"/>
      <c r="DB86" s="135"/>
      <c r="DC86" s="135"/>
      <c r="DD86" s="135"/>
      <c r="DE86" s="140"/>
      <c r="DF86" s="141"/>
      <c r="DH86" s="132"/>
      <c r="DI86" s="133"/>
      <c r="DJ86" s="134"/>
      <c r="DK86" s="135"/>
      <c r="DL86" s="135"/>
      <c r="DM86" s="135"/>
      <c r="DN86" s="135"/>
      <c r="DO86" s="140"/>
      <c r="DP86" s="141"/>
      <c r="DR86" s="132"/>
      <c r="DS86" s="133"/>
      <c r="DT86" s="134"/>
      <c r="DU86" s="135"/>
      <c r="DV86" s="135"/>
      <c r="DW86" s="135"/>
      <c r="DX86" s="135"/>
      <c r="DY86" s="140"/>
      <c r="DZ86" s="141"/>
      <c r="EB86" s="132"/>
      <c r="EC86" s="133"/>
      <c r="ED86" s="134"/>
      <c r="EE86" s="135"/>
      <c r="EF86" s="135"/>
      <c r="EG86" s="135"/>
      <c r="EH86" s="135"/>
      <c r="EI86" s="140"/>
      <c r="EJ86" s="141"/>
      <c r="EL86" s="132"/>
      <c r="EM86" s="133"/>
      <c r="EN86" s="134"/>
      <c r="EO86" s="135"/>
      <c r="EP86" s="135"/>
      <c r="EQ86" s="135"/>
      <c r="ER86" s="135"/>
      <c r="ES86" s="140"/>
      <c r="ET86" s="141"/>
      <c r="EV86" s="132"/>
      <c r="EW86" s="133"/>
      <c r="EX86" s="134"/>
      <c r="EY86" s="135"/>
      <c r="EZ86" s="135"/>
      <c r="FA86" s="135"/>
      <c r="FB86" s="135"/>
      <c r="FC86" s="140"/>
      <c r="FD86" s="141"/>
      <c r="FF86" s="132"/>
      <c r="FG86" s="133"/>
      <c r="FH86" s="134"/>
      <c r="FI86" s="135"/>
      <c r="FJ86" s="135"/>
      <c r="FK86" s="135"/>
      <c r="FL86" s="135"/>
      <c r="FM86" s="140"/>
      <c r="FN86" s="141"/>
      <c r="FP86" s="132"/>
      <c r="FQ86" s="133"/>
      <c r="FR86" s="134"/>
      <c r="FS86" s="135"/>
      <c r="FT86" s="135"/>
      <c r="FU86" s="135"/>
      <c r="FV86" s="135"/>
      <c r="FW86" s="140"/>
      <c r="FX86" s="141"/>
    </row>
    <row r="90" ht="12.75">
      <c r="BF90" s="67">
        <f>+BF12+BF37+BF47+BF50+BF53+BF62+BF68+BF72+BF76+BF80</f>
        <v>7956.41683</v>
      </c>
    </row>
  </sheetData>
  <sheetProtection/>
  <mergeCells count="72">
    <mergeCell ref="DT6:DZ6"/>
    <mergeCell ref="ED6:EJ6"/>
    <mergeCell ref="EN6:ET6"/>
    <mergeCell ref="EX6:FD6"/>
    <mergeCell ref="FH6:FN6"/>
    <mergeCell ref="FR6:FX6"/>
    <mergeCell ref="BL6:BR6"/>
    <mergeCell ref="BV6:CB6"/>
    <mergeCell ref="CF6:CL6"/>
    <mergeCell ref="CP6:CV6"/>
    <mergeCell ref="CZ6:DF6"/>
    <mergeCell ref="DJ6:DP6"/>
    <mergeCell ref="D6:J6"/>
    <mergeCell ref="N6:T6"/>
    <mergeCell ref="X6:AD6"/>
    <mergeCell ref="AH6:AN6"/>
    <mergeCell ref="AR6:AX6"/>
    <mergeCell ref="BB6:BH6"/>
    <mergeCell ref="DR4:DZ4"/>
    <mergeCell ref="EB4:EJ4"/>
    <mergeCell ref="EL4:ET4"/>
    <mergeCell ref="EV4:FD4"/>
    <mergeCell ref="FF4:FN4"/>
    <mergeCell ref="FP4:FX4"/>
    <mergeCell ref="BJ4:BR4"/>
    <mergeCell ref="BT4:CB4"/>
    <mergeCell ref="CD4:CL4"/>
    <mergeCell ref="CN4:CV4"/>
    <mergeCell ref="CX4:DF4"/>
    <mergeCell ref="DH4:DP4"/>
    <mergeCell ref="B4:J4"/>
    <mergeCell ref="L4:T4"/>
    <mergeCell ref="V4:AD4"/>
    <mergeCell ref="AF4:AN4"/>
    <mergeCell ref="AP4:AX4"/>
    <mergeCell ref="AZ4:BH4"/>
    <mergeCell ref="DR3:DZ3"/>
    <mergeCell ref="EB3:EJ3"/>
    <mergeCell ref="EL3:ET3"/>
    <mergeCell ref="EV3:FD3"/>
    <mergeCell ref="FF3:FN3"/>
    <mergeCell ref="FP3:FX3"/>
    <mergeCell ref="BJ3:BR3"/>
    <mergeCell ref="BT3:CB3"/>
    <mergeCell ref="CD3:CL3"/>
    <mergeCell ref="CN3:CV3"/>
    <mergeCell ref="CX3:DF3"/>
    <mergeCell ref="DH3:DP3"/>
    <mergeCell ref="B3:J3"/>
    <mergeCell ref="L3:T3"/>
    <mergeCell ref="V3:AD3"/>
    <mergeCell ref="AF3:AN3"/>
    <mergeCell ref="AP3:AX3"/>
    <mergeCell ref="AZ3:BH3"/>
    <mergeCell ref="DR2:DZ2"/>
    <mergeCell ref="EB2:EJ2"/>
    <mergeCell ref="EL2:ET2"/>
    <mergeCell ref="EV2:FD2"/>
    <mergeCell ref="FF2:FN2"/>
    <mergeCell ref="FP2:FX2"/>
    <mergeCell ref="BJ2:BR2"/>
    <mergeCell ref="BT2:CB2"/>
    <mergeCell ref="CD2:CL2"/>
    <mergeCell ref="CN2:CV2"/>
    <mergeCell ref="CX2:DF2"/>
    <mergeCell ref="DH2:DP2"/>
    <mergeCell ref="B2:J2"/>
    <mergeCell ref="L2:T2"/>
    <mergeCell ref="V2:AD2"/>
    <mergeCell ref="AF2:AN2"/>
    <mergeCell ref="AP2:AX2"/>
    <mergeCell ref="AZ2:BH2"/>
  </mergeCells>
  <printOptions/>
  <pageMargins left="0.3145833333333333" right="0.275" top="0.4722222222222222" bottom="0.4722222222222222" header="0.39305555555555555" footer="0.275"/>
  <pageSetup errors="NA" firstPageNumber="1" useFirstPageNumber="1" fitToHeight="0" fitToWidth="0" horizontalDpi="600" verticalDpi="600" orientation="portrait" paperSize="9" scale="79" r:id="rId1"/>
  <rowBreaks count="1" manualBreakCount="1">
    <brk id="40" max="255" man="1"/>
  </rowBreaks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16384"/>
    </sheetView>
  </sheetViews>
  <sheetFormatPr defaultColWidth="8.7109375" defaultRowHeight="12.75"/>
  <cols>
    <col min="1" max="2" width="8.7109375" style="0" customWidth="1"/>
    <col min="3" max="3" width="17.28125" style="0" customWidth="1"/>
    <col min="4" max="6" width="10.7109375" style="49" bestFit="1" customWidth="1"/>
    <col min="7" max="7" width="9.57421875" style="49" bestFit="1" customWidth="1"/>
    <col min="8" max="8" width="8.7109375" style="49" customWidth="1"/>
    <col min="9" max="11" width="9.57421875" style="49" bestFit="1" customWidth="1"/>
  </cols>
  <sheetData/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D1:H21"/>
  <sheetViews>
    <sheetView zoomScaleSheetLayoutView="100" workbookViewId="0" topLeftCell="A1">
      <selection activeCell="A1" sqref="A1:IV16384"/>
    </sheetView>
  </sheetViews>
  <sheetFormatPr defaultColWidth="8.7109375" defaultRowHeight="12.75"/>
  <cols>
    <col min="1" max="4" width="8.7109375" style="36" customWidth="1"/>
    <col min="5" max="5" width="20.57421875" style="36" customWidth="1"/>
    <col min="6" max="8" width="18.7109375" style="36" customWidth="1"/>
    <col min="9" max="16384" width="8.7109375" style="36" customWidth="1"/>
  </cols>
  <sheetData>
    <row r="1" spans="4:8" ht="40.5" customHeight="1">
      <c r="D1" s="203"/>
      <c r="E1" s="203"/>
      <c r="F1" s="203"/>
      <c r="G1" s="203"/>
      <c r="H1" s="203"/>
    </row>
    <row r="2" ht="12.75">
      <c r="H2" s="37"/>
    </row>
    <row r="3" spans="4:8" s="35" customFormat="1" ht="12.75">
      <c r="D3" s="38"/>
      <c r="E3" s="38"/>
      <c r="F3" s="38"/>
      <c r="G3" s="38"/>
      <c r="H3" s="39"/>
    </row>
    <row r="4" spans="4:8" ht="15">
      <c r="D4" s="40"/>
      <c r="E4" s="41"/>
      <c r="F4" s="42"/>
      <c r="G4" s="42"/>
      <c r="H4" s="43"/>
    </row>
    <row r="5" spans="4:8" ht="15">
      <c r="D5" s="44"/>
      <c r="E5" s="41"/>
      <c r="F5" s="42"/>
      <c r="G5" s="42"/>
      <c r="H5" s="43"/>
    </row>
    <row r="6" spans="4:8" ht="15">
      <c r="D6" s="44"/>
      <c r="E6" s="41"/>
      <c r="F6" s="42"/>
      <c r="G6" s="42"/>
      <c r="H6" s="43"/>
    </row>
    <row r="7" spans="4:8" ht="15">
      <c r="D7" s="44"/>
      <c r="E7" s="41"/>
      <c r="F7" s="42"/>
      <c r="G7" s="42"/>
      <c r="H7" s="43"/>
    </row>
    <row r="8" spans="4:8" ht="15">
      <c r="D8" s="44"/>
      <c r="E8" s="41"/>
      <c r="F8" s="42"/>
      <c r="G8" s="42"/>
      <c r="H8" s="43"/>
    </row>
    <row r="9" spans="4:8" ht="15">
      <c r="D9" s="44"/>
      <c r="E9" s="41"/>
      <c r="F9" s="42"/>
      <c r="G9" s="42"/>
      <c r="H9" s="43"/>
    </row>
    <row r="10" spans="4:8" ht="15">
      <c r="D10" s="44"/>
      <c r="E10" s="41"/>
      <c r="F10" s="42"/>
      <c r="G10" s="42"/>
      <c r="H10" s="43"/>
    </row>
    <row r="11" spans="4:8" ht="15">
      <c r="D11" s="44"/>
      <c r="E11" s="41"/>
      <c r="F11" s="42"/>
      <c r="G11" s="42"/>
      <c r="H11" s="43"/>
    </row>
    <row r="12" spans="4:8" ht="15">
      <c r="D12" s="44"/>
      <c r="E12" s="41"/>
      <c r="F12" s="42"/>
      <c r="G12" s="42"/>
      <c r="H12" s="43"/>
    </row>
    <row r="13" spans="4:8" ht="15">
      <c r="D13" s="44"/>
      <c r="E13" s="41"/>
      <c r="F13" s="42"/>
      <c r="G13" s="42"/>
      <c r="H13" s="43"/>
    </row>
    <row r="14" spans="4:8" ht="15">
      <c r="D14" s="44"/>
      <c r="E14" s="41"/>
      <c r="F14" s="42"/>
      <c r="G14" s="42"/>
      <c r="H14" s="43"/>
    </row>
    <row r="15" spans="4:8" ht="15">
      <c r="D15" s="44"/>
      <c r="E15" s="41"/>
      <c r="F15" s="42"/>
      <c r="G15" s="42"/>
      <c r="H15" s="43"/>
    </row>
    <row r="16" spans="4:8" ht="15">
      <c r="D16" s="45"/>
      <c r="E16" s="46"/>
      <c r="F16" s="42"/>
      <c r="G16" s="42"/>
      <c r="H16" s="43"/>
    </row>
    <row r="17" spans="4:8" ht="15">
      <c r="D17" s="44"/>
      <c r="E17" s="41"/>
      <c r="F17" s="42"/>
      <c r="G17" s="42"/>
      <c r="H17" s="43"/>
    </row>
    <row r="18" spans="4:8" ht="15">
      <c r="D18" s="44"/>
      <c r="E18" s="47"/>
      <c r="F18" s="42"/>
      <c r="G18" s="42"/>
      <c r="H18" s="43"/>
    </row>
    <row r="19" spans="4:8" ht="15">
      <c r="D19" s="44"/>
      <c r="E19" s="41"/>
      <c r="F19" s="42"/>
      <c r="G19" s="42"/>
      <c r="H19" s="43"/>
    </row>
    <row r="20" spans="4:8" ht="15">
      <c r="D20" s="44"/>
      <c r="E20" s="41"/>
      <c r="F20" s="42"/>
      <c r="G20" s="42"/>
      <c r="H20" s="43"/>
    </row>
    <row r="21" spans="4:8" ht="15">
      <c r="D21" s="190"/>
      <c r="E21" s="191"/>
      <c r="F21" s="48"/>
      <c r="G21" s="48"/>
      <c r="H21" s="43"/>
    </row>
  </sheetData>
  <sheetProtection/>
  <mergeCells count="2">
    <mergeCell ref="D1:H1"/>
    <mergeCell ref="D21:E21"/>
  </mergeCell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51"/>
  <sheetViews>
    <sheetView zoomScale="55" zoomScaleNormal="55" zoomScaleSheetLayoutView="100" workbookViewId="0" topLeftCell="A1">
      <selection activeCell="A1" sqref="A1:IV16384"/>
    </sheetView>
  </sheetViews>
  <sheetFormatPr defaultColWidth="16.421875" defaultRowHeight="12.75"/>
  <cols>
    <col min="1" max="1" width="4.8515625" style="15" customWidth="1"/>
    <col min="2" max="2" width="18.421875" style="16" customWidth="1"/>
    <col min="3" max="3" width="11.7109375" style="15" customWidth="1"/>
    <col min="4" max="4" width="9.28125" style="15" customWidth="1"/>
    <col min="5" max="5" width="8.8515625" style="15" customWidth="1"/>
    <col min="6" max="6" width="9.28125" style="15" customWidth="1"/>
    <col min="7" max="9" width="8.421875" style="15" customWidth="1"/>
    <col min="10" max="11" width="8.7109375" style="15" customWidth="1"/>
    <col min="12" max="12" width="7.57421875" style="15" customWidth="1"/>
    <col min="13" max="13" width="8.7109375" style="15" customWidth="1"/>
    <col min="14" max="14" width="5.7109375" style="15" customWidth="1"/>
    <col min="15" max="15" width="5.8515625" style="15" customWidth="1"/>
    <col min="16" max="16" width="7.57421875" style="15" customWidth="1"/>
    <col min="17" max="17" width="5.8515625" style="15" customWidth="1"/>
    <col min="18" max="18" width="7.57421875" style="15" customWidth="1"/>
    <col min="19" max="24" width="8.7109375" style="15" customWidth="1"/>
    <col min="25" max="25" width="7.421875" style="15" customWidth="1"/>
    <col min="26" max="26" width="8.28125" style="17" customWidth="1"/>
    <col min="27" max="27" width="9.421875" style="15" customWidth="1"/>
    <col min="28" max="28" width="9.28125" style="15" customWidth="1"/>
    <col min="29" max="30" width="6.00390625" style="15" customWidth="1"/>
    <col min="31" max="31" width="8.7109375" style="15" customWidth="1"/>
    <col min="32" max="35" width="11.140625" style="15" customWidth="1"/>
    <col min="36" max="38" width="9.7109375" style="15" customWidth="1"/>
    <col min="39" max="39" width="12.421875" style="15" customWidth="1"/>
    <col min="40" max="41" width="9.7109375" style="15" customWidth="1"/>
    <col min="42" max="42" width="12.140625" style="15" customWidth="1"/>
    <col min="43" max="253" width="9.7109375" style="15" customWidth="1"/>
    <col min="254" max="254" width="9.00390625" style="15" customWidth="1"/>
    <col min="255" max="255" width="27.00390625" style="15" customWidth="1"/>
    <col min="256" max="16384" width="16.421875" style="15" customWidth="1"/>
  </cols>
  <sheetData>
    <row r="1" ht="15">
      <c r="AI1" s="32"/>
    </row>
    <row r="2" spans="1:35" ht="15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5"/>
      <c r="AA2" s="204"/>
      <c r="AB2" s="204"/>
      <c r="AC2" s="204"/>
      <c r="AD2" s="204"/>
      <c r="AE2" s="204"/>
      <c r="AF2" s="204"/>
      <c r="AG2" s="204"/>
      <c r="AH2" s="204"/>
      <c r="AI2" s="204"/>
    </row>
    <row r="3" spans="1:35" ht="15">
      <c r="A3" s="206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8"/>
      <c r="AA3" s="207"/>
      <c r="AB3" s="207"/>
      <c r="AC3" s="207"/>
      <c r="AD3" s="207"/>
      <c r="AE3" s="207"/>
      <c r="AF3" s="207"/>
      <c r="AG3" s="207"/>
      <c r="AH3" s="207"/>
      <c r="AI3" s="206"/>
    </row>
    <row r="4" spans="1:35" ht="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27"/>
      <c r="AA4" s="18"/>
      <c r="AC4" s="18"/>
      <c r="AD4" s="18"/>
      <c r="AE4" s="18"/>
      <c r="AF4" s="18"/>
      <c r="AG4" s="33"/>
      <c r="AH4" s="18"/>
      <c r="AI4" s="34"/>
    </row>
    <row r="5" spans="1:35" s="10" customFormat="1" ht="15.75" customHeight="1">
      <c r="A5" s="170"/>
      <c r="B5" s="170"/>
      <c r="C5" s="175"/>
      <c r="D5" s="175"/>
      <c r="E5" s="175"/>
      <c r="F5" s="175"/>
      <c r="G5" s="170"/>
      <c r="H5" s="170"/>
      <c r="I5" s="19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212"/>
      <c r="Y5" s="170"/>
      <c r="Z5" s="211"/>
      <c r="AA5" s="210"/>
      <c r="AB5" s="170"/>
      <c r="AC5" s="170"/>
      <c r="AD5" s="170"/>
      <c r="AE5" s="170"/>
      <c r="AF5" s="170"/>
      <c r="AG5" s="170"/>
      <c r="AH5" s="170"/>
      <c r="AI5" s="170"/>
    </row>
    <row r="6" spans="1:35" s="11" customFormat="1" ht="12.75">
      <c r="A6" s="171"/>
      <c r="B6" s="171"/>
      <c r="C6" s="170"/>
      <c r="D6" s="170"/>
      <c r="E6" s="170"/>
      <c r="F6" s="170"/>
      <c r="G6" s="171"/>
      <c r="H6" s="170"/>
      <c r="I6" s="2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212"/>
      <c r="Y6" s="170"/>
      <c r="Z6" s="211"/>
      <c r="AA6" s="210"/>
      <c r="AB6" s="170"/>
      <c r="AC6" s="170"/>
      <c r="AD6" s="170"/>
      <c r="AE6" s="170"/>
      <c r="AF6" s="170"/>
      <c r="AG6" s="170"/>
      <c r="AH6" s="170"/>
      <c r="AI6" s="170"/>
    </row>
    <row r="7" spans="1:35" s="11" customFormat="1" ht="12.75">
      <c r="A7" s="171"/>
      <c r="B7" s="171"/>
      <c r="C7" s="170"/>
      <c r="D7" s="170"/>
      <c r="E7" s="170"/>
      <c r="F7" s="170"/>
      <c r="G7" s="171"/>
      <c r="H7" s="170"/>
      <c r="I7" s="2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211"/>
      <c r="AA7" s="170"/>
      <c r="AB7" s="170"/>
      <c r="AC7" s="170"/>
      <c r="AD7" s="170"/>
      <c r="AE7" s="170"/>
      <c r="AF7" s="170"/>
      <c r="AG7" s="170"/>
      <c r="AH7" s="170"/>
      <c r="AI7" s="170"/>
    </row>
    <row r="8" spans="1:35" s="11" customFormat="1" ht="12.75">
      <c r="A8" s="171"/>
      <c r="B8" s="171"/>
      <c r="C8" s="171"/>
      <c r="D8" s="170"/>
      <c r="E8" s="170"/>
      <c r="F8" s="170"/>
      <c r="G8" s="171"/>
      <c r="H8" s="170"/>
      <c r="I8" s="20"/>
      <c r="J8" s="170"/>
      <c r="K8" s="170"/>
      <c r="L8" s="170"/>
      <c r="M8" s="170"/>
      <c r="N8" s="171"/>
      <c r="O8" s="171"/>
      <c r="P8" s="171"/>
      <c r="Q8" s="170"/>
      <c r="R8" s="170"/>
      <c r="S8" s="171"/>
      <c r="T8" s="170"/>
      <c r="U8" s="170"/>
      <c r="V8" s="170"/>
      <c r="W8" s="170"/>
      <c r="X8" s="170"/>
      <c r="Y8" s="170"/>
      <c r="Z8" s="211"/>
      <c r="AA8" s="170"/>
      <c r="AB8" s="170"/>
      <c r="AC8" s="170"/>
      <c r="AD8" s="170"/>
      <c r="AE8" s="170"/>
      <c r="AF8" s="171"/>
      <c r="AG8" s="170"/>
      <c r="AH8" s="170"/>
      <c r="AI8" s="170"/>
    </row>
    <row r="9" spans="1:35" s="11" customFormat="1" ht="12.75">
      <c r="A9" s="171"/>
      <c r="B9" s="171"/>
      <c r="C9" s="171"/>
      <c r="D9" s="170"/>
      <c r="E9" s="170"/>
      <c r="F9" s="170"/>
      <c r="G9" s="171"/>
      <c r="H9" s="170"/>
      <c r="I9" s="20"/>
      <c r="J9" s="170"/>
      <c r="K9" s="171"/>
      <c r="L9" s="19"/>
      <c r="M9" s="19"/>
      <c r="N9" s="171"/>
      <c r="O9" s="171"/>
      <c r="P9" s="171"/>
      <c r="Q9" s="171"/>
      <c r="R9" s="171"/>
      <c r="S9" s="171"/>
      <c r="T9" s="171"/>
      <c r="U9" s="171"/>
      <c r="V9" s="170"/>
      <c r="W9" s="171"/>
      <c r="X9" s="171"/>
      <c r="Y9" s="170"/>
      <c r="Z9" s="211"/>
      <c r="AA9" s="170"/>
      <c r="AB9" s="170"/>
      <c r="AC9" s="171"/>
      <c r="AD9" s="171"/>
      <c r="AE9" s="170"/>
      <c r="AF9" s="171"/>
      <c r="AG9" s="171"/>
      <c r="AH9" s="171"/>
      <c r="AI9" s="171"/>
    </row>
    <row r="10" spans="1:35" s="12" customFormat="1" ht="51.75" customHeight="1" hidden="1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8"/>
      <c r="AA10" s="23"/>
      <c r="AB10" s="23"/>
      <c r="AC10" s="23"/>
      <c r="AD10" s="23"/>
      <c r="AE10" s="23"/>
      <c r="AF10" s="23"/>
      <c r="AG10" s="23"/>
      <c r="AH10" s="23"/>
      <c r="AI10" s="23"/>
    </row>
    <row r="11" spans="1:35" s="12" customFormat="1" ht="51.75" customHeight="1" hidden="1">
      <c r="A11" s="21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8"/>
      <c r="AA11" s="23"/>
      <c r="AB11" s="23"/>
      <c r="AC11" s="23"/>
      <c r="AD11" s="23"/>
      <c r="AE11" s="23"/>
      <c r="AF11" s="23"/>
      <c r="AG11" s="23"/>
      <c r="AH11" s="23"/>
      <c r="AI11" s="23"/>
    </row>
    <row r="12" spans="1:35" s="12" customFormat="1" ht="51.75" customHeight="1" hidden="1">
      <c r="A12" s="21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8"/>
      <c r="AA12" s="23"/>
      <c r="AB12" s="23"/>
      <c r="AC12" s="23"/>
      <c r="AD12" s="23"/>
      <c r="AE12" s="23"/>
      <c r="AF12" s="23"/>
      <c r="AG12" s="23"/>
      <c r="AH12" s="23"/>
      <c r="AI12" s="23"/>
    </row>
    <row r="13" spans="1:35" s="12" customFormat="1" ht="51.75" customHeight="1" hidden="1">
      <c r="A13" s="21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8"/>
      <c r="AA13" s="23"/>
      <c r="AB13" s="23"/>
      <c r="AC13" s="23"/>
      <c r="AD13" s="23"/>
      <c r="AE13" s="23"/>
      <c r="AF13" s="23"/>
      <c r="AG13" s="23"/>
      <c r="AH13" s="23"/>
      <c r="AI13" s="23"/>
    </row>
    <row r="14" spans="1:35" s="12" customFormat="1" ht="51.75" customHeight="1" hidden="1">
      <c r="A14" s="21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8"/>
      <c r="AA14" s="23"/>
      <c r="AB14" s="23"/>
      <c r="AC14" s="23"/>
      <c r="AD14" s="23"/>
      <c r="AE14" s="23"/>
      <c r="AF14" s="23"/>
      <c r="AG14" s="23"/>
      <c r="AH14" s="23"/>
      <c r="AI14" s="23"/>
    </row>
    <row r="15" spans="1:35" s="12" customFormat="1" ht="51.75" customHeight="1" hidden="1">
      <c r="A15" s="21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8"/>
      <c r="AA15" s="23"/>
      <c r="AB15" s="23"/>
      <c r="AC15" s="23"/>
      <c r="AD15" s="23"/>
      <c r="AE15" s="23"/>
      <c r="AF15" s="23"/>
      <c r="AG15" s="23"/>
      <c r="AH15" s="23"/>
      <c r="AI15" s="23"/>
    </row>
    <row r="16" spans="1:35" s="12" customFormat="1" ht="51.75" customHeight="1" hidden="1">
      <c r="A16" s="21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8"/>
      <c r="AA16" s="23"/>
      <c r="AB16" s="23"/>
      <c r="AC16" s="23"/>
      <c r="AD16" s="23"/>
      <c r="AE16" s="23"/>
      <c r="AF16" s="23"/>
      <c r="AG16" s="23"/>
      <c r="AH16" s="23"/>
      <c r="AI16" s="23"/>
    </row>
    <row r="17" spans="1:35" s="12" customFormat="1" ht="51.75" customHeight="1" hidden="1">
      <c r="A17" s="21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8"/>
      <c r="AA17" s="23"/>
      <c r="AB17" s="23"/>
      <c r="AC17" s="23"/>
      <c r="AD17" s="23"/>
      <c r="AE17" s="23"/>
      <c r="AF17" s="23"/>
      <c r="AG17" s="23"/>
      <c r="AH17" s="23"/>
      <c r="AI17" s="23"/>
    </row>
    <row r="18" spans="1:35" s="12" customFormat="1" ht="51.75" customHeight="1" hidden="1">
      <c r="A18" s="21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8"/>
      <c r="AA18" s="23"/>
      <c r="AB18" s="23"/>
      <c r="AC18" s="23"/>
      <c r="AD18" s="23"/>
      <c r="AE18" s="23"/>
      <c r="AF18" s="23"/>
      <c r="AG18" s="23"/>
      <c r="AH18" s="23"/>
      <c r="AI18" s="23"/>
    </row>
    <row r="19" spans="1:35" s="12" customFormat="1" ht="51.75" customHeight="1" hidden="1">
      <c r="A19" s="21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8"/>
      <c r="AA19" s="23"/>
      <c r="AB19" s="23"/>
      <c r="AC19" s="23"/>
      <c r="AD19" s="23"/>
      <c r="AE19" s="23"/>
      <c r="AF19" s="23"/>
      <c r="AG19" s="23"/>
      <c r="AH19" s="23"/>
      <c r="AI19" s="23"/>
    </row>
    <row r="20" spans="1:35" s="12" customFormat="1" ht="51.75" customHeight="1" hidden="1">
      <c r="A20" s="21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8"/>
      <c r="AA20" s="23"/>
      <c r="AB20" s="23"/>
      <c r="AC20" s="23"/>
      <c r="AD20" s="23"/>
      <c r="AE20" s="23"/>
      <c r="AF20" s="23"/>
      <c r="AG20" s="23"/>
      <c r="AH20" s="23"/>
      <c r="AI20" s="23"/>
    </row>
    <row r="21" spans="1:35" s="12" customFormat="1" ht="51.75" customHeight="1" hidden="1">
      <c r="A21" s="21"/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8"/>
      <c r="AA21" s="23"/>
      <c r="AB21" s="23"/>
      <c r="AC21" s="23"/>
      <c r="AD21" s="23"/>
      <c r="AE21" s="23"/>
      <c r="AF21" s="23"/>
      <c r="AG21" s="23"/>
      <c r="AH21" s="23"/>
      <c r="AI21" s="23"/>
    </row>
    <row r="22" spans="1:35" s="12" customFormat="1" ht="51.75" customHeight="1" hidden="1">
      <c r="A22" s="21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8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1:35" s="12" customFormat="1" ht="51.75" customHeight="1" hidden="1">
      <c r="A23" s="21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8"/>
      <c r="AA23" s="23"/>
      <c r="AB23" s="23"/>
      <c r="AC23" s="23"/>
      <c r="AD23" s="23"/>
      <c r="AE23" s="23"/>
      <c r="AF23" s="23"/>
      <c r="AG23" s="23"/>
      <c r="AH23" s="23"/>
      <c r="AI23" s="23"/>
    </row>
    <row r="24" spans="1:35" s="12" customFormat="1" ht="51.75" customHeight="1" hidden="1">
      <c r="A24" s="21"/>
      <c r="B24" s="24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8"/>
      <c r="AA24" s="23"/>
      <c r="AB24" s="23"/>
      <c r="AC24" s="23"/>
      <c r="AD24" s="23"/>
      <c r="AE24" s="23"/>
      <c r="AF24" s="23"/>
      <c r="AG24" s="23"/>
      <c r="AH24" s="23"/>
      <c r="AI24" s="23"/>
    </row>
    <row r="25" spans="1:35" s="12" customFormat="1" ht="51.75" customHeight="1" hidden="1">
      <c r="A25" s="21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8"/>
      <c r="AA25" s="23"/>
      <c r="AB25" s="23"/>
      <c r="AC25" s="23"/>
      <c r="AD25" s="23"/>
      <c r="AE25" s="23"/>
      <c r="AF25" s="23"/>
      <c r="AG25" s="23"/>
      <c r="AH25" s="23"/>
      <c r="AI25" s="23"/>
    </row>
    <row r="26" spans="1:35" s="12" customFormat="1" ht="51.75" customHeight="1" hidden="1">
      <c r="A26" s="21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8"/>
      <c r="AA26" s="23"/>
      <c r="AB26" s="23"/>
      <c r="AC26" s="23"/>
      <c r="AD26" s="23"/>
      <c r="AE26" s="23"/>
      <c r="AF26" s="23"/>
      <c r="AG26" s="23"/>
      <c r="AH26" s="23"/>
      <c r="AI26" s="23"/>
    </row>
    <row r="27" spans="1:48" s="13" customFormat="1" ht="51.75" customHeight="1" hidden="1">
      <c r="A27" s="25"/>
      <c r="B27" s="26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9"/>
      <c r="AA27" s="25"/>
      <c r="AB27" s="25"/>
      <c r="AC27" s="25"/>
      <c r="AD27" s="25"/>
      <c r="AE27" s="25"/>
      <c r="AF27" s="25"/>
      <c r="AG27" s="25"/>
      <c r="AH27" s="25"/>
      <c r="AI27" s="25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</row>
    <row r="28" ht="15" hidden="1"/>
    <row r="29" ht="15" hidden="1"/>
    <row r="30" ht="15" hidden="1"/>
    <row r="31" ht="15" hidden="1"/>
    <row r="32" spans="1:35" ht="15">
      <c r="A32" s="209"/>
      <c r="B32" s="209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30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ht="15">
      <c r="A33" s="209"/>
      <c r="B33" s="209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30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s="12" customFormat="1" ht="51.75" customHeight="1">
      <c r="A34" s="21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31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1:35" s="12" customFormat="1" ht="51.75" customHeight="1">
      <c r="A35" s="21"/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31"/>
      <c r="AA35" s="23"/>
      <c r="AB35" s="23"/>
      <c r="AC35" s="23"/>
      <c r="AD35" s="23"/>
      <c r="AE35" s="23"/>
      <c r="AF35" s="23"/>
      <c r="AG35" s="23"/>
      <c r="AH35" s="23"/>
      <c r="AI35" s="23"/>
    </row>
    <row r="36" spans="1:35" s="12" customFormat="1" ht="51.75" customHeight="1">
      <c r="A36" s="21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31"/>
      <c r="AA36" s="23"/>
      <c r="AB36" s="23"/>
      <c r="AC36" s="23"/>
      <c r="AD36" s="23"/>
      <c r="AE36" s="23"/>
      <c r="AF36" s="23"/>
      <c r="AG36" s="23"/>
      <c r="AH36" s="23"/>
      <c r="AI36" s="23"/>
    </row>
    <row r="37" spans="1:35" s="12" customFormat="1" ht="51.75" customHeight="1">
      <c r="A37" s="21"/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31"/>
      <c r="AA37" s="23"/>
      <c r="AB37" s="23"/>
      <c r="AC37" s="23"/>
      <c r="AD37" s="23"/>
      <c r="AE37" s="23"/>
      <c r="AF37" s="23"/>
      <c r="AG37" s="23"/>
      <c r="AH37" s="23"/>
      <c r="AI37" s="23"/>
    </row>
    <row r="38" spans="1:35" s="12" customFormat="1" ht="51.75" customHeight="1">
      <c r="A38" s="21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31"/>
      <c r="AA38" s="23"/>
      <c r="AB38" s="23"/>
      <c r="AC38" s="23"/>
      <c r="AD38" s="23"/>
      <c r="AE38" s="23"/>
      <c r="AF38" s="23"/>
      <c r="AG38" s="23"/>
      <c r="AH38" s="23"/>
      <c r="AI38" s="23"/>
    </row>
    <row r="39" spans="1:35" s="12" customFormat="1" ht="51.75" customHeight="1">
      <c r="A39" s="21"/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31"/>
      <c r="AA39" s="23"/>
      <c r="AB39" s="23"/>
      <c r="AC39" s="23"/>
      <c r="AD39" s="23"/>
      <c r="AE39" s="23"/>
      <c r="AF39" s="23"/>
      <c r="AG39" s="23"/>
      <c r="AH39" s="23"/>
      <c r="AI39" s="23"/>
    </row>
    <row r="40" spans="1:35" s="12" customFormat="1" ht="51.75" customHeight="1">
      <c r="A40" s="21"/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31"/>
      <c r="AA40" s="23"/>
      <c r="AB40" s="23"/>
      <c r="AC40" s="23"/>
      <c r="AD40" s="23"/>
      <c r="AE40" s="23"/>
      <c r="AF40" s="23"/>
      <c r="AG40" s="23"/>
      <c r="AH40" s="23"/>
      <c r="AI40" s="23"/>
    </row>
    <row r="41" spans="1:35" s="12" customFormat="1" ht="51.75" customHeight="1">
      <c r="A41" s="21"/>
      <c r="B41" s="24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31"/>
      <c r="AA41" s="23"/>
      <c r="AB41" s="23"/>
      <c r="AC41" s="23"/>
      <c r="AD41" s="23"/>
      <c r="AE41" s="23"/>
      <c r="AF41" s="23"/>
      <c r="AG41" s="23"/>
      <c r="AH41" s="23"/>
      <c r="AI41" s="23"/>
    </row>
    <row r="42" spans="1:35" s="12" customFormat="1" ht="51.75" customHeight="1">
      <c r="A42" s="21"/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31"/>
      <c r="AA42" s="23"/>
      <c r="AB42" s="23"/>
      <c r="AC42" s="23"/>
      <c r="AD42" s="23"/>
      <c r="AE42" s="23"/>
      <c r="AF42" s="23"/>
      <c r="AG42" s="23"/>
      <c r="AH42" s="23"/>
      <c r="AI42" s="23"/>
    </row>
    <row r="43" spans="1:26" s="14" customFormat="1" ht="15">
      <c r="A43" s="209"/>
      <c r="B43" s="209"/>
      <c r="H43" s="23"/>
      <c r="Z43" s="30"/>
    </row>
    <row r="44" spans="1:35" s="12" customFormat="1" ht="51.75" customHeight="1">
      <c r="A44" s="21"/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31"/>
      <c r="AA44" s="23"/>
      <c r="AB44" s="23"/>
      <c r="AC44" s="23"/>
      <c r="AD44" s="23"/>
      <c r="AE44" s="23"/>
      <c r="AF44" s="23"/>
      <c r="AG44" s="23"/>
      <c r="AH44" s="23"/>
      <c r="AI44" s="23"/>
    </row>
    <row r="45" spans="1:35" s="12" customFormat="1" ht="51.75" customHeight="1">
      <c r="A45" s="21"/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31"/>
      <c r="AA45" s="23"/>
      <c r="AB45" s="23"/>
      <c r="AC45" s="23"/>
      <c r="AD45" s="23"/>
      <c r="AE45" s="23"/>
      <c r="AF45" s="23"/>
      <c r="AG45" s="23"/>
      <c r="AH45" s="23"/>
      <c r="AI45" s="23"/>
    </row>
    <row r="46" spans="1:35" s="12" customFormat="1" ht="51.75" customHeight="1">
      <c r="A46" s="21"/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31"/>
      <c r="AA46" s="23"/>
      <c r="AB46" s="23"/>
      <c r="AC46" s="23"/>
      <c r="AD46" s="23"/>
      <c r="AE46" s="23"/>
      <c r="AF46" s="23"/>
      <c r="AG46" s="23"/>
      <c r="AH46" s="23"/>
      <c r="AI46" s="23"/>
    </row>
    <row r="47" spans="1:35" s="12" customFormat="1" ht="51.75" customHeight="1">
      <c r="A47" s="21"/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31"/>
      <c r="AA47" s="23"/>
      <c r="AB47" s="23"/>
      <c r="AC47" s="23"/>
      <c r="AD47" s="23"/>
      <c r="AE47" s="23"/>
      <c r="AF47" s="23"/>
      <c r="AG47" s="23"/>
      <c r="AH47" s="23"/>
      <c r="AI47" s="23"/>
    </row>
    <row r="48" spans="1:35" s="12" customFormat="1" ht="51.75" customHeight="1">
      <c r="A48" s="21"/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31"/>
      <c r="AA48" s="23"/>
      <c r="AB48" s="23"/>
      <c r="AC48" s="23"/>
      <c r="AD48" s="23"/>
      <c r="AE48" s="23"/>
      <c r="AF48" s="23"/>
      <c r="AG48" s="23"/>
      <c r="AH48" s="23"/>
      <c r="AI48" s="23"/>
    </row>
    <row r="49" spans="1:35" s="12" customFormat="1" ht="51.75" customHeight="1">
      <c r="A49" s="21"/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31"/>
      <c r="AA49" s="23"/>
      <c r="AB49" s="23"/>
      <c r="AC49" s="23"/>
      <c r="AD49" s="23"/>
      <c r="AE49" s="23"/>
      <c r="AF49" s="23"/>
      <c r="AG49" s="23"/>
      <c r="AH49" s="23"/>
      <c r="AI49" s="23"/>
    </row>
    <row r="50" spans="1:35" s="12" customFormat="1" ht="51.75" customHeight="1">
      <c r="A50" s="21"/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31"/>
      <c r="AA50" s="23"/>
      <c r="AB50" s="23"/>
      <c r="AC50" s="23"/>
      <c r="AD50" s="23"/>
      <c r="AE50" s="23"/>
      <c r="AF50" s="23"/>
      <c r="AG50" s="23"/>
      <c r="AH50" s="23"/>
      <c r="AI50" s="23"/>
    </row>
    <row r="51" spans="1:35" s="12" customFormat="1" ht="51.75" customHeight="1">
      <c r="A51" s="21"/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31"/>
      <c r="AA51" s="23"/>
      <c r="AB51" s="23"/>
      <c r="AC51" s="23"/>
      <c r="AD51" s="23"/>
      <c r="AE51" s="23"/>
      <c r="AF51" s="23"/>
      <c r="AG51" s="23"/>
      <c r="AH51" s="23"/>
      <c r="AI51" s="23"/>
    </row>
  </sheetData>
  <sheetProtection/>
  <mergeCells count="53">
    <mergeCell ref="Y5:Z6"/>
    <mergeCell ref="J5:O6"/>
    <mergeCell ref="P5:R6"/>
    <mergeCell ref="S5:U6"/>
    <mergeCell ref="V5:X6"/>
    <mergeCell ref="AB5:AD6"/>
    <mergeCell ref="AG7:AI7"/>
    <mergeCell ref="AH8:AH9"/>
    <mergeCell ref="AI8:AI9"/>
    <mergeCell ref="AB7:AB9"/>
    <mergeCell ref="AC8:AC9"/>
    <mergeCell ref="AD8:AD9"/>
    <mergeCell ref="AE5:AE9"/>
    <mergeCell ref="AF5:AI6"/>
    <mergeCell ref="AA5:AA9"/>
    <mergeCell ref="P7:P9"/>
    <mergeCell ref="Q8:Q9"/>
    <mergeCell ref="R8:R9"/>
    <mergeCell ref="S7:S9"/>
    <mergeCell ref="T8:T9"/>
    <mergeCell ref="X8:X9"/>
    <mergeCell ref="Y7:Y9"/>
    <mergeCell ref="Z7:Z9"/>
    <mergeCell ref="U8:U9"/>
    <mergeCell ref="W7:X7"/>
    <mergeCell ref="V7:V9"/>
    <mergeCell ref="W8:W9"/>
    <mergeCell ref="G5:G9"/>
    <mergeCell ref="H5:H9"/>
    <mergeCell ref="J7:J9"/>
    <mergeCell ref="K8:K9"/>
    <mergeCell ref="N7:N9"/>
    <mergeCell ref="O7:O9"/>
    <mergeCell ref="L8:M8"/>
    <mergeCell ref="A32:B32"/>
    <mergeCell ref="A33:B33"/>
    <mergeCell ref="A43:B43"/>
    <mergeCell ref="A5:A9"/>
    <mergeCell ref="B5:B9"/>
    <mergeCell ref="C6:C9"/>
    <mergeCell ref="D7:D9"/>
    <mergeCell ref="E7:E9"/>
    <mergeCell ref="F7:F9"/>
    <mergeCell ref="A2:AI2"/>
    <mergeCell ref="A3:AI3"/>
    <mergeCell ref="C5:F5"/>
    <mergeCell ref="D6:F6"/>
    <mergeCell ref="K7:M7"/>
    <mergeCell ref="Q7:R7"/>
    <mergeCell ref="T7:U7"/>
    <mergeCell ref="AC7:AD7"/>
    <mergeCell ref="AF7:AF9"/>
    <mergeCell ref="AG8:AG9"/>
  </mergeCell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D4:AG26"/>
  <sheetViews>
    <sheetView zoomScaleSheetLayoutView="100" workbookViewId="0" topLeftCell="P1">
      <selection activeCell="AE5" sqref="AE5:AE21"/>
    </sheetView>
  </sheetViews>
  <sheetFormatPr defaultColWidth="8.7109375" defaultRowHeight="12.75"/>
  <cols>
    <col min="1" max="3" width="8.7109375" style="0" customWidth="1"/>
    <col min="4" max="6" width="8.7109375" style="0" hidden="1" customWidth="1"/>
    <col min="7" max="10" width="8.7109375" style="0" customWidth="1"/>
    <col min="11" max="11" width="17.421875" style="0" customWidth="1"/>
    <col min="12" max="12" width="15.28125" style="1" bestFit="1" customWidth="1"/>
    <col min="13" max="14" width="8.7109375" style="1" customWidth="1"/>
    <col min="15" max="15" width="10.7109375" style="1" bestFit="1" customWidth="1"/>
    <col min="16" max="19" width="8.7109375" style="1" customWidth="1"/>
    <col min="20" max="24" width="8.7109375" style="0" customWidth="1"/>
    <col min="25" max="25" width="10.7109375" style="0" bestFit="1" customWidth="1"/>
    <col min="26" max="26" width="8.7109375" style="0" customWidth="1"/>
    <col min="27" max="27" width="9.140625" style="0" bestFit="1" customWidth="1"/>
    <col min="28" max="28" width="10.7109375" style="0" bestFit="1" customWidth="1"/>
    <col min="29" max="30" width="8.7109375" style="0" customWidth="1"/>
    <col min="31" max="31" width="9.140625" style="0" bestFit="1" customWidth="1"/>
    <col min="32" max="32" width="8.7109375" style="0" customWidth="1"/>
    <col min="33" max="33" width="9.140625" style="0" bestFit="1" customWidth="1"/>
  </cols>
  <sheetData>
    <row r="4" spans="4:12" ht="12.75">
      <c r="D4" s="193" t="s">
        <v>207</v>
      </c>
      <c r="E4" s="2"/>
      <c r="F4" s="2"/>
      <c r="L4" s="1" t="s">
        <v>213</v>
      </c>
    </row>
    <row r="5" spans="4:33" ht="26.25">
      <c r="D5" s="193"/>
      <c r="E5" s="2" t="s">
        <v>214</v>
      </c>
      <c r="F5" s="2"/>
      <c r="J5" s="6">
        <v>1</v>
      </c>
      <c r="K5" s="7" t="s">
        <v>28</v>
      </c>
      <c r="L5" s="1">
        <v>30300</v>
      </c>
      <c r="M5" s="1">
        <v>1890</v>
      </c>
      <c r="O5" s="1">
        <v>78774</v>
      </c>
      <c r="R5" s="1">
        <f>L5+M5</f>
        <v>32190</v>
      </c>
      <c r="T5" s="1"/>
      <c r="U5" s="9">
        <f>O5</f>
        <v>78774</v>
      </c>
      <c r="Y5" s="9">
        <f>R5*10</f>
        <v>321900</v>
      </c>
      <c r="AA5" s="9">
        <f>U5*10</f>
        <v>787740</v>
      </c>
      <c r="AB5" s="9">
        <f>AA5+Y5</f>
        <v>1109640</v>
      </c>
      <c r="AE5" s="9">
        <f>AF5+AG5</f>
        <v>490440</v>
      </c>
      <c r="AF5" s="9">
        <f>Y5*30%</f>
        <v>96570</v>
      </c>
      <c r="AG5" s="9">
        <f>AA5*50%</f>
        <v>393870</v>
      </c>
    </row>
    <row r="6" spans="4:33" ht="12.75">
      <c r="D6" s="3">
        <v>972</v>
      </c>
      <c r="E6" s="3">
        <v>572</v>
      </c>
      <c r="F6" s="3">
        <v>400</v>
      </c>
      <c r="J6" s="6">
        <v>2</v>
      </c>
      <c r="K6" s="7" t="s">
        <v>29</v>
      </c>
      <c r="L6" s="1">
        <v>29511</v>
      </c>
      <c r="R6" s="1">
        <f aca="true" t="shared" si="0" ref="R6:R21">L6+M6</f>
        <v>29511</v>
      </c>
      <c r="T6" s="1"/>
      <c r="U6" s="9">
        <f aca="true" t="shared" si="1" ref="U6:U21">O6</f>
        <v>0</v>
      </c>
      <c r="Y6" s="9">
        <f aca="true" t="shared" si="2" ref="Y6:Y21">R6*10</f>
        <v>295110</v>
      </c>
      <c r="AA6" s="9">
        <f aca="true" t="shared" si="3" ref="AA6:AA21">U6*10</f>
        <v>0</v>
      </c>
      <c r="AB6" s="9">
        <f aca="true" t="shared" si="4" ref="AB6:AB21">AA6+Y6</f>
        <v>295110</v>
      </c>
      <c r="AE6" s="9">
        <f aca="true" t="shared" si="5" ref="AE6:AE21">AF6+AG6</f>
        <v>88533</v>
      </c>
      <c r="AF6" s="9">
        <f aca="true" t="shared" si="6" ref="AF6:AF21">Y6*30%</f>
        <v>88533</v>
      </c>
      <c r="AG6" s="9">
        <f aca="true" t="shared" si="7" ref="AG6:AG21">AA6*50%</f>
        <v>0</v>
      </c>
    </row>
    <row r="7" spans="4:33" ht="12.75">
      <c r="D7" s="3">
        <v>910</v>
      </c>
      <c r="E7" s="3">
        <v>510</v>
      </c>
      <c r="F7" s="3">
        <v>400</v>
      </c>
      <c r="J7" s="6">
        <v>3</v>
      </c>
      <c r="K7" s="7" t="s">
        <v>30</v>
      </c>
      <c r="R7" s="1">
        <f t="shared" si="0"/>
        <v>0</v>
      </c>
      <c r="T7" s="1"/>
      <c r="U7" s="9">
        <f t="shared" si="1"/>
        <v>0</v>
      </c>
      <c r="Y7" s="9">
        <f t="shared" si="2"/>
        <v>0</v>
      </c>
      <c r="AA7" s="9">
        <f t="shared" si="3"/>
        <v>0</v>
      </c>
      <c r="AB7" s="9">
        <f t="shared" si="4"/>
        <v>0</v>
      </c>
      <c r="AE7" s="9">
        <f t="shared" si="5"/>
        <v>0</v>
      </c>
      <c r="AF7" s="9">
        <f t="shared" si="6"/>
        <v>0</v>
      </c>
      <c r="AG7" s="9">
        <f t="shared" si="7"/>
        <v>0</v>
      </c>
    </row>
    <row r="8" spans="4:33" ht="12.75">
      <c r="D8" s="3">
        <v>575</v>
      </c>
      <c r="E8" s="3">
        <v>375</v>
      </c>
      <c r="F8" s="3">
        <v>200</v>
      </c>
      <c r="J8" s="6">
        <v>4</v>
      </c>
      <c r="K8" s="7" t="s">
        <v>31</v>
      </c>
      <c r="R8" s="1">
        <f t="shared" si="0"/>
        <v>0</v>
      </c>
      <c r="T8" s="1"/>
      <c r="U8" s="9">
        <f t="shared" si="1"/>
        <v>0</v>
      </c>
      <c r="Y8" s="9">
        <f t="shared" si="2"/>
        <v>0</v>
      </c>
      <c r="AA8" s="9">
        <f t="shared" si="3"/>
        <v>0</v>
      </c>
      <c r="AB8" s="9">
        <f t="shared" si="4"/>
        <v>0</v>
      </c>
      <c r="AE8" s="9">
        <f t="shared" si="5"/>
        <v>0</v>
      </c>
      <c r="AF8" s="9">
        <f t="shared" si="6"/>
        <v>0</v>
      </c>
      <c r="AG8" s="9">
        <f t="shared" si="7"/>
        <v>0</v>
      </c>
    </row>
    <row r="9" spans="4:33" ht="12.75">
      <c r="D9" s="3">
        <v>614</v>
      </c>
      <c r="E9" s="3">
        <v>314</v>
      </c>
      <c r="F9" s="3">
        <v>300</v>
      </c>
      <c r="J9" s="6">
        <v>5</v>
      </c>
      <c r="K9" s="7" t="s">
        <v>32</v>
      </c>
      <c r="R9" s="1">
        <f t="shared" si="0"/>
        <v>0</v>
      </c>
      <c r="T9" s="1"/>
      <c r="U9" s="9">
        <f t="shared" si="1"/>
        <v>0</v>
      </c>
      <c r="Y9" s="9">
        <f t="shared" si="2"/>
        <v>0</v>
      </c>
      <c r="AA9" s="9">
        <f t="shared" si="3"/>
        <v>0</v>
      </c>
      <c r="AB9" s="9">
        <f t="shared" si="4"/>
        <v>0</v>
      </c>
      <c r="AE9" s="9">
        <f t="shared" si="5"/>
        <v>0</v>
      </c>
      <c r="AF9" s="9">
        <f t="shared" si="6"/>
        <v>0</v>
      </c>
      <c r="AG9" s="9">
        <f t="shared" si="7"/>
        <v>0</v>
      </c>
    </row>
    <row r="10" spans="4:33" ht="12.75">
      <c r="D10" s="3">
        <v>884</v>
      </c>
      <c r="E10" s="3">
        <v>584</v>
      </c>
      <c r="F10" s="3">
        <v>300</v>
      </c>
      <c r="J10" s="6">
        <v>6</v>
      </c>
      <c r="K10" s="7" t="s">
        <v>33</v>
      </c>
      <c r="R10" s="1">
        <f t="shared" si="0"/>
        <v>0</v>
      </c>
      <c r="T10" s="1"/>
      <c r="U10" s="9">
        <f t="shared" si="1"/>
        <v>0</v>
      </c>
      <c r="Y10" s="9">
        <f t="shared" si="2"/>
        <v>0</v>
      </c>
      <c r="AA10" s="9">
        <f t="shared" si="3"/>
        <v>0</v>
      </c>
      <c r="AB10" s="9">
        <f t="shared" si="4"/>
        <v>0</v>
      </c>
      <c r="AE10" s="9">
        <f t="shared" si="5"/>
        <v>0</v>
      </c>
      <c r="AF10" s="9">
        <f t="shared" si="6"/>
        <v>0</v>
      </c>
      <c r="AG10" s="9">
        <f t="shared" si="7"/>
        <v>0</v>
      </c>
    </row>
    <row r="11" spans="4:33" ht="12.75">
      <c r="D11" s="3">
        <v>807</v>
      </c>
      <c r="E11" s="3">
        <v>507</v>
      </c>
      <c r="F11" s="3">
        <v>300</v>
      </c>
      <c r="J11" s="6">
        <v>7</v>
      </c>
      <c r="K11" s="7" t="s">
        <v>34</v>
      </c>
      <c r="R11" s="1">
        <f t="shared" si="0"/>
        <v>0</v>
      </c>
      <c r="T11" s="1"/>
      <c r="U11" s="9">
        <f t="shared" si="1"/>
        <v>0</v>
      </c>
      <c r="Y11" s="9">
        <f t="shared" si="2"/>
        <v>0</v>
      </c>
      <c r="AA11" s="9">
        <f t="shared" si="3"/>
        <v>0</v>
      </c>
      <c r="AB11" s="9">
        <f t="shared" si="4"/>
        <v>0</v>
      </c>
      <c r="AE11" s="9">
        <f t="shared" si="5"/>
        <v>0</v>
      </c>
      <c r="AF11" s="9">
        <f t="shared" si="6"/>
        <v>0</v>
      </c>
      <c r="AG11" s="9">
        <f t="shared" si="7"/>
        <v>0</v>
      </c>
    </row>
    <row r="12" spans="4:33" ht="12.75">
      <c r="D12" s="3">
        <v>560</v>
      </c>
      <c r="E12" s="3">
        <v>360</v>
      </c>
      <c r="F12" s="3">
        <v>200</v>
      </c>
      <c r="J12" s="6">
        <v>8</v>
      </c>
      <c r="K12" s="7" t="s">
        <v>35</v>
      </c>
      <c r="R12" s="1">
        <f t="shared" si="0"/>
        <v>0</v>
      </c>
      <c r="T12" s="1"/>
      <c r="U12" s="9">
        <f t="shared" si="1"/>
        <v>0</v>
      </c>
      <c r="Y12" s="9">
        <f t="shared" si="2"/>
        <v>0</v>
      </c>
      <c r="AA12" s="9">
        <f t="shared" si="3"/>
        <v>0</v>
      </c>
      <c r="AB12" s="9">
        <f t="shared" si="4"/>
        <v>0</v>
      </c>
      <c r="AE12" s="9">
        <f t="shared" si="5"/>
        <v>0</v>
      </c>
      <c r="AF12" s="9">
        <f t="shared" si="6"/>
        <v>0</v>
      </c>
      <c r="AG12" s="9">
        <f t="shared" si="7"/>
        <v>0</v>
      </c>
    </row>
    <row r="13" spans="4:33" ht="12.75">
      <c r="D13" s="3">
        <v>612</v>
      </c>
      <c r="E13" s="3">
        <v>312</v>
      </c>
      <c r="F13" s="3">
        <v>300</v>
      </c>
      <c r="J13" s="6">
        <v>9</v>
      </c>
      <c r="K13" s="7" t="s">
        <v>36</v>
      </c>
      <c r="L13" s="1">
        <v>10740</v>
      </c>
      <c r="R13" s="1">
        <f t="shared" si="0"/>
        <v>10740</v>
      </c>
      <c r="T13" s="1"/>
      <c r="U13" s="9">
        <f t="shared" si="1"/>
        <v>0</v>
      </c>
      <c r="Y13" s="9">
        <f t="shared" si="2"/>
        <v>107400</v>
      </c>
      <c r="AA13" s="9">
        <f t="shared" si="3"/>
        <v>0</v>
      </c>
      <c r="AB13" s="9">
        <f t="shared" si="4"/>
        <v>107400</v>
      </c>
      <c r="AE13" s="9">
        <f t="shared" si="5"/>
        <v>32220</v>
      </c>
      <c r="AF13" s="9">
        <f t="shared" si="6"/>
        <v>32220</v>
      </c>
      <c r="AG13" s="9">
        <f t="shared" si="7"/>
        <v>0</v>
      </c>
    </row>
    <row r="14" spans="4:33" ht="12.75">
      <c r="D14" s="3">
        <v>622</v>
      </c>
      <c r="E14" s="3">
        <v>422</v>
      </c>
      <c r="F14" s="3">
        <v>200</v>
      </c>
      <c r="J14" s="6">
        <v>10</v>
      </c>
      <c r="K14" s="7" t="s">
        <v>37</v>
      </c>
      <c r="R14" s="1">
        <f t="shared" si="0"/>
        <v>0</v>
      </c>
      <c r="T14" s="1"/>
      <c r="U14" s="9">
        <f t="shared" si="1"/>
        <v>0</v>
      </c>
      <c r="Y14" s="9">
        <f t="shared" si="2"/>
        <v>0</v>
      </c>
      <c r="AA14" s="9">
        <f t="shared" si="3"/>
        <v>0</v>
      </c>
      <c r="AB14" s="9">
        <f t="shared" si="4"/>
        <v>0</v>
      </c>
      <c r="AE14" s="9">
        <f t="shared" si="5"/>
        <v>0</v>
      </c>
      <c r="AF14" s="9">
        <f t="shared" si="6"/>
        <v>0</v>
      </c>
      <c r="AG14" s="9">
        <f t="shared" si="7"/>
        <v>0</v>
      </c>
    </row>
    <row r="15" spans="4:33" ht="12.75">
      <c r="D15" s="3">
        <v>1616</v>
      </c>
      <c r="E15" s="3">
        <v>448</v>
      </c>
      <c r="F15" s="3">
        <v>1168</v>
      </c>
      <c r="J15" s="6">
        <v>11</v>
      </c>
      <c r="K15" s="7" t="s">
        <v>38</v>
      </c>
      <c r="R15" s="1">
        <f t="shared" si="0"/>
        <v>0</v>
      </c>
      <c r="T15" s="1"/>
      <c r="U15" s="9">
        <f t="shared" si="1"/>
        <v>0</v>
      </c>
      <c r="Y15" s="9">
        <f t="shared" si="2"/>
        <v>0</v>
      </c>
      <c r="AA15" s="9">
        <f t="shared" si="3"/>
        <v>0</v>
      </c>
      <c r="AB15" s="9">
        <f t="shared" si="4"/>
        <v>0</v>
      </c>
      <c r="AE15" s="9">
        <f t="shared" si="5"/>
        <v>0</v>
      </c>
      <c r="AF15" s="9">
        <f t="shared" si="6"/>
        <v>0</v>
      </c>
      <c r="AG15" s="9">
        <f t="shared" si="7"/>
        <v>0</v>
      </c>
    </row>
    <row r="16" spans="4:33" ht="12.75">
      <c r="D16" s="3">
        <v>522</v>
      </c>
      <c r="E16" s="3">
        <v>322</v>
      </c>
      <c r="F16" s="3">
        <v>200</v>
      </c>
      <c r="J16" s="6">
        <v>12</v>
      </c>
      <c r="K16" s="7" t="s">
        <v>39</v>
      </c>
      <c r="R16" s="1">
        <f t="shared" si="0"/>
        <v>0</v>
      </c>
      <c r="T16" s="1"/>
      <c r="U16" s="9">
        <f t="shared" si="1"/>
        <v>0</v>
      </c>
      <c r="Y16" s="9">
        <f t="shared" si="2"/>
        <v>0</v>
      </c>
      <c r="AA16" s="9">
        <f t="shared" si="3"/>
        <v>0</v>
      </c>
      <c r="AB16" s="9">
        <f t="shared" si="4"/>
        <v>0</v>
      </c>
      <c r="AE16" s="9">
        <f t="shared" si="5"/>
        <v>0</v>
      </c>
      <c r="AF16" s="9">
        <f t="shared" si="6"/>
        <v>0</v>
      </c>
      <c r="AG16" s="9">
        <f t="shared" si="7"/>
        <v>0</v>
      </c>
    </row>
    <row r="17" spans="4:33" ht="12.75">
      <c r="D17" s="3">
        <v>1314</v>
      </c>
      <c r="E17" s="3">
        <v>314</v>
      </c>
      <c r="F17" s="3">
        <v>1000</v>
      </c>
      <c r="J17" s="6">
        <v>13</v>
      </c>
      <c r="K17" s="7" t="s">
        <v>40</v>
      </c>
      <c r="L17" s="1">
        <v>1173</v>
      </c>
      <c r="R17" s="1">
        <f t="shared" si="0"/>
        <v>1173</v>
      </c>
      <c r="T17" s="1"/>
      <c r="U17" s="9">
        <f t="shared" si="1"/>
        <v>0</v>
      </c>
      <c r="Y17" s="9">
        <f t="shared" si="2"/>
        <v>11730</v>
      </c>
      <c r="AA17" s="9">
        <f t="shared" si="3"/>
        <v>0</v>
      </c>
      <c r="AB17" s="9">
        <f t="shared" si="4"/>
        <v>11730</v>
      </c>
      <c r="AE17" s="9">
        <f t="shared" si="5"/>
        <v>3519</v>
      </c>
      <c r="AF17" s="9">
        <f t="shared" si="6"/>
        <v>3519</v>
      </c>
      <c r="AG17" s="9">
        <f t="shared" si="7"/>
        <v>0</v>
      </c>
    </row>
    <row r="18" spans="4:33" ht="12.75">
      <c r="D18" s="3">
        <v>626</v>
      </c>
      <c r="E18" s="4">
        <v>326</v>
      </c>
      <c r="F18" s="4">
        <v>300</v>
      </c>
      <c r="J18" s="6">
        <v>14</v>
      </c>
      <c r="K18" s="7" t="s">
        <v>41</v>
      </c>
      <c r="L18" s="1">
        <v>912</v>
      </c>
      <c r="R18" s="1">
        <f t="shared" si="0"/>
        <v>912</v>
      </c>
      <c r="T18" s="1"/>
      <c r="U18" s="9">
        <f t="shared" si="1"/>
        <v>0</v>
      </c>
      <c r="Y18" s="9">
        <f t="shared" si="2"/>
        <v>9120</v>
      </c>
      <c r="AA18" s="9">
        <f t="shared" si="3"/>
        <v>0</v>
      </c>
      <c r="AB18" s="9">
        <f t="shared" si="4"/>
        <v>9120</v>
      </c>
      <c r="AE18" s="9">
        <f t="shared" si="5"/>
        <v>2736</v>
      </c>
      <c r="AF18" s="9">
        <f t="shared" si="6"/>
        <v>2736</v>
      </c>
      <c r="AG18" s="9">
        <f t="shared" si="7"/>
        <v>0</v>
      </c>
    </row>
    <row r="19" spans="4:33" ht="12.75">
      <c r="D19" s="3">
        <v>570</v>
      </c>
      <c r="E19" s="3">
        <v>370</v>
      </c>
      <c r="F19" s="3">
        <v>200</v>
      </c>
      <c r="J19" s="6">
        <v>15</v>
      </c>
      <c r="K19" s="8" t="s">
        <v>42</v>
      </c>
      <c r="L19" s="1">
        <v>4832</v>
      </c>
      <c r="O19" s="1">
        <v>11226</v>
      </c>
      <c r="R19" s="1">
        <f t="shared" si="0"/>
        <v>4832</v>
      </c>
      <c r="T19" s="1"/>
      <c r="U19" s="9">
        <f t="shared" si="1"/>
        <v>11226</v>
      </c>
      <c r="Y19" s="9">
        <f t="shared" si="2"/>
        <v>48320</v>
      </c>
      <c r="AA19" s="9">
        <f t="shared" si="3"/>
        <v>112260</v>
      </c>
      <c r="AB19" s="9">
        <f t="shared" si="4"/>
        <v>160580</v>
      </c>
      <c r="AE19" s="9">
        <f t="shared" si="5"/>
        <v>70626</v>
      </c>
      <c r="AF19" s="9">
        <f t="shared" si="6"/>
        <v>14496</v>
      </c>
      <c r="AG19" s="9">
        <f t="shared" si="7"/>
        <v>56130</v>
      </c>
    </row>
    <row r="20" spans="4:33" ht="12.75">
      <c r="D20" s="3">
        <v>559</v>
      </c>
      <c r="E20" s="3">
        <v>259</v>
      </c>
      <c r="F20" s="3">
        <v>300</v>
      </c>
      <c r="J20" s="6">
        <v>16</v>
      </c>
      <c r="K20" s="7" t="s">
        <v>43</v>
      </c>
      <c r="R20" s="1">
        <f t="shared" si="0"/>
        <v>0</v>
      </c>
      <c r="T20" s="1"/>
      <c r="U20" s="9">
        <f t="shared" si="1"/>
        <v>0</v>
      </c>
      <c r="Y20" s="9">
        <f t="shared" si="2"/>
        <v>0</v>
      </c>
      <c r="AA20" s="9">
        <f t="shared" si="3"/>
        <v>0</v>
      </c>
      <c r="AB20" s="9">
        <f t="shared" si="4"/>
        <v>0</v>
      </c>
      <c r="AE20" s="9">
        <f t="shared" si="5"/>
        <v>0</v>
      </c>
      <c r="AF20" s="9">
        <f t="shared" si="6"/>
        <v>0</v>
      </c>
      <c r="AG20" s="9">
        <f t="shared" si="7"/>
        <v>0</v>
      </c>
    </row>
    <row r="21" spans="4:33" ht="12.75">
      <c r="D21" s="3">
        <v>621</v>
      </c>
      <c r="E21" s="3">
        <v>421</v>
      </c>
      <c r="F21" s="3">
        <v>200</v>
      </c>
      <c r="J21" s="6">
        <v>17</v>
      </c>
      <c r="K21" s="7" t="s">
        <v>44</v>
      </c>
      <c r="L21" s="1">
        <v>10642</v>
      </c>
      <c r="R21" s="1">
        <f t="shared" si="0"/>
        <v>10642</v>
      </c>
      <c r="T21" s="1"/>
      <c r="U21" s="9">
        <f t="shared" si="1"/>
        <v>0</v>
      </c>
      <c r="Y21" s="9">
        <f t="shared" si="2"/>
        <v>106420</v>
      </c>
      <c r="AA21" s="9">
        <f t="shared" si="3"/>
        <v>0</v>
      </c>
      <c r="AB21" s="9">
        <f t="shared" si="4"/>
        <v>106420</v>
      </c>
      <c r="AE21" s="9">
        <f t="shared" si="5"/>
        <v>31926</v>
      </c>
      <c r="AF21" s="9">
        <f t="shared" si="6"/>
        <v>31926</v>
      </c>
      <c r="AG21" s="9">
        <f t="shared" si="7"/>
        <v>0</v>
      </c>
    </row>
    <row r="22" spans="4:20" ht="12.75">
      <c r="D22" s="3">
        <v>855</v>
      </c>
      <c r="E22" s="3">
        <v>355</v>
      </c>
      <c r="F22" s="3">
        <v>500</v>
      </c>
      <c r="T22" s="1"/>
    </row>
    <row r="23" spans="4:20" ht="12.75">
      <c r="D23" s="5">
        <f>SUM(D6:D22)</f>
        <v>13239</v>
      </c>
      <c r="E23" s="5">
        <f>SUM(E6:E22)</f>
        <v>6771</v>
      </c>
      <c r="F23" s="5">
        <f>SUM(F6:F22)</f>
        <v>6468</v>
      </c>
      <c r="T23" s="1"/>
    </row>
    <row r="24" ht="12.75">
      <c r="T24" s="1"/>
    </row>
    <row r="25" ht="12.75">
      <c r="T25" s="1"/>
    </row>
    <row r="26" ht="12.75">
      <c r="T26" s="1"/>
    </row>
  </sheetData>
  <sheetProtection/>
  <mergeCells count="1">
    <mergeCell ref="D4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Tieu Van Tung</dc:creator>
  <cp:keywords/>
  <dc:description/>
  <cp:lastModifiedBy>Dell</cp:lastModifiedBy>
  <cp:lastPrinted>2023-12-12T04:09:51Z</cp:lastPrinted>
  <dcterms:created xsi:type="dcterms:W3CDTF">2022-11-09T15:01:47Z</dcterms:created>
  <dcterms:modified xsi:type="dcterms:W3CDTF">2023-12-12T07:35:33Z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1033-12.2.0.13306</vt:lpwstr>
  </property>
  <property fmtid="{D5CDD505-2E9C-101B-9397-08002B2CF9AE}" pid="3" name="ICV">
    <vt:lpwstr>4200B21CB5A74773B2778840A65B6907</vt:lpwstr>
  </property>
</Properties>
</file>