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codeName="ThisWorkbook" defaultThemeVersion="124226"/>
  <mc:AlternateContent xmlns:mc="http://schemas.openxmlformats.org/markup-compatibility/2006">
    <mc:Choice Requires="x15">
      <x15ac:absPath xmlns:x15ac="http://schemas.microsoft.com/office/spreadsheetml/2010/11/ac" url="C:\Users\HP\Desktop\Kỳ họp 17\"/>
    </mc:Choice>
  </mc:AlternateContent>
  <xr:revisionPtr revIDLastSave="0" documentId="8_{A8F3DA78-C1B0-4E3B-9490-E414927F388E}" xr6:coauthVersionLast="47" xr6:coauthVersionMax="47" xr10:uidLastSave="{00000000-0000-0000-0000-000000000000}"/>
  <bookViews>
    <workbookView xWindow="-110" yWindow="-110" windowWidth="19420" windowHeight="10300" tabRatio="806" firstSheet="1" activeTab="1" xr2:uid="{00000000-000D-0000-FFFF-FFFF00000000}"/>
  </bookViews>
  <sheets>
    <sheet name="foxz" sheetId="19" state="veryHidden" r:id="rId1"/>
    <sheet name="SỐ LIỆU NĂM 2023" sheetId="24" r:id="rId2"/>
    <sheet name="Tong hop" sheetId="14" state="hidden" r:id="rId3"/>
    <sheet name="Cay lua" sheetId="1" state="hidden" r:id="rId4"/>
    <sheet name="ATTP - KTHT" sheetId="15" state="hidden" r:id="rId5"/>
  </sheets>
  <externalReferences>
    <externalReference r:id="rId6"/>
    <externalReference r:id="rId7"/>
  </externalReferences>
  <definedNames>
    <definedName name="_xlnm._FilterDatabase" localSheetId="1" hidden="1">'SỐ LIỆU NĂM 2023'!$G$1:$G$168</definedName>
    <definedName name="_xlnm._FilterDatabase" localSheetId="2" hidden="1">'Tong hop'!$L$1:$L$174</definedName>
    <definedName name="_xlnm.Print_Area" localSheetId="2">'Tong hop'!$A$1:$N$174</definedName>
    <definedName name="_xlnm.Print_Titles" localSheetId="3">'Cay lua'!$2:$9</definedName>
    <definedName name="_xlnm.Print_Titles" localSheetId="1">'SỐ LIỆU NĂM 2023'!$3:$4</definedName>
    <definedName name="_xlnm.Print_Titles" localSheetId="2">'Tong hop'!$4:$5</definedName>
  </definedNames>
  <calcPr calcId="181029"/>
</workbook>
</file>

<file path=xl/calcChain.xml><?xml version="1.0" encoding="utf-8"?>
<calcChain xmlns="http://schemas.openxmlformats.org/spreadsheetml/2006/main">
  <c r="N159" i="24" l="1"/>
  <c r="M159" i="24"/>
  <c r="H159" i="24"/>
  <c r="G159" i="24"/>
  <c r="O79" i="24"/>
  <c r="P78" i="24" l="1"/>
  <c r="N35" i="24"/>
  <c r="J50" i="24"/>
  <c r="O32" i="24"/>
  <c r="O33" i="24"/>
  <c r="O34" i="24"/>
  <c r="O36" i="24"/>
  <c r="N32" i="24"/>
  <c r="N33" i="24"/>
  <c r="N34" i="24"/>
  <c r="N36" i="24"/>
  <c r="M156" i="24"/>
  <c r="N138" i="24"/>
  <c r="N139" i="24"/>
  <c r="N140" i="24"/>
  <c r="N141" i="24"/>
  <c r="N142" i="24"/>
  <c r="N143" i="24"/>
  <c r="N137" i="24"/>
  <c r="O40" i="24"/>
  <c r="H111" i="24"/>
  <c r="H110" i="24"/>
  <c r="G110" i="24"/>
  <c r="H109" i="24"/>
  <c r="H108" i="24"/>
  <c r="H102" i="24"/>
  <c r="G102" i="24"/>
  <c r="H101" i="24"/>
  <c r="G101" i="24"/>
  <c r="H100" i="24"/>
  <c r="H99" i="24"/>
  <c r="G99" i="24"/>
  <c r="H98" i="24"/>
  <c r="G98" i="24"/>
  <c r="H97" i="24"/>
  <c r="H96" i="24"/>
  <c r="O35" i="24" l="1"/>
  <c r="O90" i="24"/>
  <c r="N82" i="24"/>
  <c r="O82" i="24"/>
  <c r="O83" i="24"/>
  <c r="O84" i="24"/>
  <c r="O85" i="24"/>
  <c r="O81" i="24"/>
  <c r="O78" i="24"/>
  <c r="O74" i="24"/>
  <c r="O75" i="24"/>
  <c r="O77" i="24"/>
  <c r="O73" i="24"/>
  <c r="O72" i="24"/>
  <c r="O71" i="24"/>
  <c r="O68" i="24"/>
  <c r="O69" i="24"/>
  <c r="O70" i="24"/>
  <c r="O147" i="24"/>
  <c r="O148" i="24"/>
  <c r="O146" i="24"/>
  <c r="O143" i="24"/>
  <c r="O138" i="24"/>
  <c r="O139" i="24"/>
  <c r="O140" i="24"/>
  <c r="O141" i="24"/>
  <c r="O142" i="24"/>
  <c r="O137" i="24"/>
  <c r="O134" i="24"/>
  <c r="O135" i="24"/>
  <c r="O133" i="24"/>
  <c r="F67" i="24"/>
  <c r="G67" i="24"/>
  <c r="I67" i="24"/>
  <c r="J67" i="24"/>
  <c r="K67" i="24"/>
  <c r="O56" i="24"/>
  <c r="O55" i="24"/>
  <c r="E67" i="24"/>
  <c r="O94" i="24"/>
  <c r="O91" i="24"/>
  <c r="O96" i="24"/>
  <c r="O102" i="24"/>
  <c r="M102" i="24"/>
  <c r="N102" i="24"/>
  <c r="M98" i="24"/>
  <c r="N98" i="24"/>
  <c r="N97" i="24"/>
  <c r="N96" i="24"/>
  <c r="M56" i="24"/>
  <c r="N55" i="24"/>
  <c r="M55" i="24"/>
  <c r="E51" i="24"/>
  <c r="O67" i="24" l="1"/>
  <c r="N53" i="24"/>
  <c r="K43" i="24"/>
  <c r="K38" i="24"/>
  <c r="K37" i="24" s="1"/>
  <c r="N40" i="24"/>
  <c r="K31" i="24" l="1"/>
  <c r="K52" i="24"/>
  <c r="K51" i="24"/>
  <c r="K50" i="24"/>
  <c r="P51" i="24"/>
  <c r="N31" i="24" l="1"/>
  <c r="M31" i="24"/>
  <c r="O31" i="24"/>
  <c r="P50" i="24"/>
  <c r="P52" i="24"/>
  <c r="O111" i="24"/>
  <c r="N111" i="24"/>
  <c r="N90" i="24" l="1"/>
  <c r="M90" i="24"/>
  <c r="K80" i="24"/>
  <c r="N56" i="24"/>
  <c r="N80" i="24" l="1"/>
  <c r="O80" i="24"/>
  <c r="M80" i="24"/>
  <c r="M78" i="24"/>
  <c r="M79" i="24"/>
  <c r="M81" i="24"/>
  <c r="M77" i="24"/>
  <c r="O116" i="24"/>
  <c r="N116" i="24"/>
  <c r="N115" i="24"/>
  <c r="O53" i="24" l="1"/>
  <c r="N38" i="24"/>
  <c r="N39" i="24"/>
  <c r="N41" i="24"/>
  <c r="N42" i="24"/>
  <c r="N43" i="24"/>
  <c r="N44" i="24"/>
  <c r="N45" i="24"/>
  <c r="N46" i="24"/>
  <c r="N47" i="24"/>
  <c r="N48" i="24"/>
  <c r="N37" i="24"/>
  <c r="O37" i="24"/>
  <c r="O38" i="24"/>
  <c r="O39" i="24"/>
  <c r="O41" i="24"/>
  <c r="O42" i="24"/>
  <c r="O43" i="24"/>
  <c r="O44" i="24"/>
  <c r="O45" i="24"/>
  <c r="O46" i="24"/>
  <c r="O47" i="24"/>
  <c r="O48" i="24"/>
  <c r="O49" i="24"/>
  <c r="N132" i="24" l="1"/>
  <c r="O132" i="24"/>
  <c r="O129" i="24"/>
  <c r="O130" i="24"/>
  <c r="O131" i="24"/>
  <c r="O128" i="24"/>
  <c r="N129" i="24"/>
  <c r="N130" i="24"/>
  <c r="N131" i="24"/>
  <c r="N128" i="24"/>
  <c r="M129" i="24"/>
  <c r="M130" i="24"/>
  <c r="M131" i="24"/>
  <c r="M128" i="24"/>
  <c r="N68" i="24"/>
  <c r="N69" i="24"/>
  <c r="N70" i="24"/>
  <c r="N71" i="24"/>
  <c r="N72" i="24"/>
  <c r="N73" i="24"/>
  <c r="N74" i="24"/>
  <c r="N75" i="24"/>
  <c r="N77" i="24"/>
  <c r="N78" i="24"/>
  <c r="N79" i="24"/>
  <c r="N81" i="24"/>
  <c r="N83" i="24"/>
  <c r="N84" i="24"/>
  <c r="N85" i="24"/>
  <c r="N67" i="24"/>
  <c r="N89" i="24" l="1"/>
  <c r="O87" i="24"/>
  <c r="N87" i="24"/>
  <c r="O158" i="24" l="1"/>
  <c r="N158" i="24"/>
  <c r="M158" i="24"/>
  <c r="O157" i="24"/>
  <c r="N157" i="24"/>
  <c r="M157" i="24"/>
  <c r="O156" i="24"/>
  <c r="N156" i="24"/>
  <c r="O155" i="24"/>
  <c r="N155" i="24"/>
  <c r="M155" i="24"/>
  <c r="O154" i="24"/>
  <c r="N154" i="24"/>
  <c r="O153" i="24"/>
  <c r="N153" i="24"/>
  <c r="O152" i="24"/>
  <c r="N152" i="24"/>
  <c r="O151" i="24"/>
  <c r="N151" i="24"/>
  <c r="O150" i="24"/>
  <c r="N150" i="24"/>
  <c r="M150" i="24"/>
  <c r="N135" i="24"/>
  <c r="M135" i="24"/>
  <c r="N134" i="24"/>
  <c r="M134" i="24"/>
  <c r="N133" i="24"/>
  <c r="M133" i="24"/>
  <c r="M110" i="24" l="1"/>
  <c r="O109" i="24"/>
  <c r="N109" i="24"/>
  <c r="O108" i="24"/>
  <c r="N108" i="24"/>
  <c r="O101" i="24"/>
  <c r="N101" i="24"/>
  <c r="M101" i="24"/>
  <c r="O100" i="24"/>
  <c r="N100" i="24"/>
  <c r="O99" i="24"/>
  <c r="N99" i="24"/>
  <c r="M99" i="24"/>
  <c r="O98" i="24"/>
  <c r="O97" i="24"/>
  <c r="N147" i="24" l="1"/>
  <c r="N148" i="24"/>
  <c r="N146" i="24"/>
  <c r="J52" i="24" l="1"/>
  <c r="O52" i="24" s="1"/>
  <c r="J51" i="24"/>
  <c r="O51" i="24" s="1"/>
  <c r="O50" i="24"/>
  <c r="J29" i="24"/>
  <c r="J28" i="24"/>
  <c r="J27" i="24"/>
  <c r="H37" i="24" l="1"/>
  <c r="I37" i="24"/>
  <c r="H38" i="24"/>
  <c r="I38" i="24"/>
  <c r="H39" i="24"/>
  <c r="I39" i="24"/>
  <c r="H40" i="24"/>
  <c r="I40" i="24"/>
  <c r="H41" i="24"/>
  <c r="I41" i="24"/>
  <c r="H42" i="24"/>
  <c r="I42" i="24"/>
  <c r="H43" i="24"/>
  <c r="I43" i="24"/>
  <c r="H44" i="24"/>
  <c r="I44" i="24"/>
  <c r="H45" i="24"/>
  <c r="I45" i="24"/>
  <c r="H46" i="24"/>
  <c r="I46" i="24"/>
  <c r="H47" i="24"/>
  <c r="I47" i="24"/>
  <c r="H48" i="24"/>
  <c r="I48" i="24"/>
  <c r="F50" i="24"/>
  <c r="I50" i="24" s="1"/>
  <c r="F51" i="24"/>
  <c r="I51" i="24" s="1"/>
  <c r="F52" i="24"/>
  <c r="I52" i="24" s="1"/>
  <c r="H53" i="24"/>
  <c r="I53" i="24"/>
  <c r="G55" i="24"/>
  <c r="H55" i="24"/>
  <c r="G56" i="24"/>
  <c r="H56" i="24"/>
  <c r="H57" i="24"/>
  <c r="H59" i="24"/>
  <c r="H60" i="24"/>
  <c r="H61" i="24"/>
  <c r="H62" i="24"/>
  <c r="H63" i="24"/>
  <c r="H64" i="24"/>
  <c r="H68" i="24"/>
  <c r="H69" i="24"/>
  <c r="H70" i="24"/>
  <c r="H71" i="24"/>
  <c r="H72" i="24"/>
  <c r="H73" i="24"/>
  <c r="H74" i="24"/>
  <c r="H75" i="24"/>
  <c r="H77" i="24"/>
  <c r="G78" i="24"/>
  <c r="H78" i="24"/>
  <c r="G79" i="24"/>
  <c r="H79" i="24"/>
  <c r="G80" i="24"/>
  <c r="H80" i="24"/>
  <c r="G81" i="24"/>
  <c r="H81" i="24"/>
  <c r="H82" i="24"/>
  <c r="H83" i="24"/>
  <c r="H84" i="24"/>
  <c r="H85" i="24"/>
  <c r="H87" i="24"/>
  <c r="H88" i="24"/>
  <c r="H89" i="24"/>
  <c r="G90" i="24"/>
  <c r="H90" i="24"/>
  <c r="H91" i="24"/>
  <c r="H92" i="24"/>
  <c r="H93" i="24"/>
  <c r="H94" i="24"/>
  <c r="H119" i="24"/>
  <c r="H120" i="24"/>
  <c r="H126" i="24"/>
  <c r="H127" i="24"/>
  <c r="G128" i="24"/>
  <c r="H128" i="24"/>
  <c r="G129" i="24"/>
  <c r="H129" i="24"/>
  <c r="G130" i="24"/>
  <c r="H130" i="24"/>
  <c r="G131" i="24"/>
  <c r="H131" i="24"/>
  <c r="H132" i="24"/>
  <c r="H133" i="24"/>
  <c r="G134" i="24"/>
  <c r="H134" i="24"/>
  <c r="G135" i="24"/>
  <c r="H135" i="24"/>
  <c r="H137" i="24"/>
  <c r="H138" i="24"/>
  <c r="H139" i="24"/>
  <c r="H140" i="24"/>
  <c r="H141" i="24"/>
  <c r="H142" i="24"/>
  <c r="H143" i="24"/>
  <c r="G146" i="24"/>
  <c r="G150" i="24"/>
  <c r="H150" i="24"/>
  <c r="H151" i="24"/>
  <c r="H152" i="24"/>
  <c r="H153" i="24"/>
  <c r="H154" i="24"/>
  <c r="G155" i="24"/>
  <c r="H155" i="24"/>
  <c r="G156" i="24"/>
  <c r="H156" i="24"/>
  <c r="G157" i="24"/>
  <c r="H157" i="24"/>
  <c r="G158" i="24"/>
  <c r="H158" i="24"/>
  <c r="H67" i="24" l="1"/>
  <c r="F49" i="24"/>
  <c r="I49" i="24" s="1"/>
  <c r="I16" i="24"/>
  <c r="I17" i="24"/>
  <c r="I18" i="24"/>
  <c r="I19" i="24"/>
  <c r="I22" i="24"/>
  <c r="I23" i="24"/>
  <c r="I24" i="24"/>
  <c r="I25" i="24"/>
  <c r="I26" i="24"/>
  <c r="H16" i="24" l="1"/>
  <c r="H17" i="24"/>
  <c r="H18" i="24"/>
  <c r="H19" i="24"/>
  <c r="H22" i="24"/>
  <c r="H23" i="24"/>
  <c r="H24" i="24"/>
  <c r="H25" i="24"/>
  <c r="F21" i="24" l="1"/>
  <c r="F20" i="24" s="1"/>
  <c r="F15" i="24"/>
  <c r="I15" i="24" l="1"/>
  <c r="I21" i="24"/>
  <c r="F28" i="24"/>
  <c r="F29" i="24"/>
  <c r="H20" i="24"/>
  <c r="I20" i="24"/>
  <c r="H15" i="24"/>
  <c r="F14" i="24"/>
  <c r="I14" i="24" s="1"/>
  <c r="F27" i="24"/>
  <c r="H21" i="24"/>
  <c r="H14" i="24" l="1"/>
  <c r="I29" i="24"/>
  <c r="I28" i="24"/>
  <c r="I27" i="24"/>
  <c r="E52" i="24"/>
  <c r="E50" i="24"/>
  <c r="E29" i="24"/>
  <c r="N29" i="24" s="1"/>
  <c r="E28" i="24"/>
  <c r="N28" i="24" s="1"/>
  <c r="E27" i="24"/>
  <c r="N27" i="24" s="1"/>
  <c r="M72" i="14" l="1"/>
  <c r="M109" i="14" l="1"/>
  <c r="M108" i="14"/>
  <c r="I105" i="14"/>
  <c r="I114" i="14"/>
  <c r="M114" i="14"/>
  <c r="M93" i="14" l="1"/>
  <c r="M92" i="14"/>
  <c r="M91" i="14"/>
  <c r="M73" i="14"/>
  <c r="M71" i="14"/>
  <c r="M70" i="14"/>
  <c r="M69" i="14"/>
  <c r="M68" i="14"/>
  <c r="K165" i="14" l="1"/>
  <c r="J165" i="14"/>
  <c r="K164" i="14"/>
  <c r="J164" i="14"/>
  <c r="L163" i="14"/>
  <c r="K163" i="14"/>
  <c r="J163" i="14"/>
  <c r="K162" i="14"/>
  <c r="K161" i="14"/>
  <c r="J161" i="14"/>
  <c r="K160" i="14"/>
  <c r="J160" i="14"/>
  <c r="K166" i="14"/>
  <c r="L159" i="14"/>
  <c r="K159" i="14"/>
  <c r="J159" i="14"/>
  <c r="L155" i="14"/>
  <c r="K155" i="14"/>
  <c r="L154" i="14"/>
  <c r="K154" i="14"/>
  <c r="J154" i="14"/>
  <c r="L153" i="14"/>
  <c r="K153" i="14"/>
  <c r="J153" i="14"/>
  <c r="J150" i="14"/>
  <c r="K149" i="14"/>
  <c r="J149" i="14"/>
  <c r="K148" i="14"/>
  <c r="J148" i="14"/>
  <c r="K147" i="14"/>
  <c r="J147" i="14"/>
  <c r="K146" i="14"/>
  <c r="J146" i="14"/>
  <c r="K145" i="14"/>
  <c r="J145" i="14"/>
  <c r="K142" i="14"/>
  <c r="J142" i="14"/>
  <c r="L137" i="14"/>
  <c r="L136" i="14"/>
  <c r="L135" i="14"/>
  <c r="L134" i="14"/>
  <c r="L133" i="14"/>
  <c r="J132" i="14"/>
  <c r="K132" i="14" s="1"/>
  <c r="L126" i="14"/>
  <c r="M125" i="14"/>
  <c r="L125" i="14"/>
  <c r="M124" i="14"/>
  <c r="L124" i="14"/>
  <c r="K123" i="14"/>
  <c r="J123" i="14"/>
  <c r="K122" i="14"/>
  <c r="J122" i="14"/>
  <c r="L111" i="14"/>
  <c r="K111" i="14"/>
  <c r="K110" i="14"/>
  <c r="K109" i="14"/>
  <c r="G108" i="14"/>
  <c r="K108" i="14" s="1"/>
  <c r="K107" i="14"/>
  <c r="G106" i="14"/>
  <c r="K106" i="14" s="1"/>
  <c r="L105" i="14"/>
  <c r="K105" i="14"/>
  <c r="L103" i="14"/>
  <c r="L100" i="14"/>
  <c r="J100" i="14"/>
  <c r="K96" i="14"/>
  <c r="J96" i="14"/>
  <c r="K94" i="14"/>
  <c r="J94" i="14"/>
  <c r="K93" i="14"/>
  <c r="J93" i="14"/>
  <c r="K92" i="14"/>
  <c r="J92" i="14"/>
  <c r="K91" i="14"/>
  <c r="J91" i="14"/>
  <c r="K90" i="14"/>
  <c r="J90" i="14"/>
  <c r="M89" i="14"/>
  <c r="I89" i="14"/>
  <c r="K89" i="14" s="1"/>
  <c r="K88" i="14"/>
  <c r="J88" i="14"/>
  <c r="M86" i="14"/>
  <c r="I86" i="14"/>
  <c r="K86" i="14" s="1"/>
  <c r="K85" i="14"/>
  <c r="J85" i="14"/>
  <c r="M83" i="14"/>
  <c r="I83" i="14"/>
  <c r="J83" i="14" s="1"/>
  <c r="K82" i="14"/>
  <c r="J82" i="14"/>
  <c r="M80" i="14"/>
  <c r="I80" i="14"/>
  <c r="E80" i="14"/>
  <c r="K79" i="14"/>
  <c r="J79" i="14"/>
  <c r="L78" i="14"/>
  <c r="K78" i="14"/>
  <c r="L77" i="14"/>
  <c r="K77" i="14"/>
  <c r="J77" i="14"/>
  <c r="K76" i="14"/>
  <c r="J76" i="14"/>
  <c r="K75" i="14"/>
  <c r="J75" i="14"/>
  <c r="J74" i="14"/>
  <c r="G74" i="14"/>
  <c r="K74" i="14" s="1"/>
  <c r="K73" i="14"/>
  <c r="J73" i="14"/>
  <c r="K72" i="14"/>
  <c r="J72" i="14"/>
  <c r="K71" i="14"/>
  <c r="J71" i="14"/>
  <c r="J70" i="14"/>
  <c r="G70" i="14"/>
  <c r="K70" i="14" s="1"/>
  <c r="J69" i="14"/>
  <c r="G69" i="14"/>
  <c r="K69" i="14" s="1"/>
  <c r="J68" i="14"/>
  <c r="G68" i="14"/>
  <c r="G80" i="14" s="1"/>
  <c r="L65" i="14"/>
  <c r="K65" i="14"/>
  <c r="J65" i="14"/>
  <c r="K64" i="14"/>
  <c r="J64" i="14"/>
  <c r="K63" i="14"/>
  <c r="J63" i="14"/>
  <c r="M62" i="14"/>
  <c r="K62" i="14"/>
  <c r="J62" i="14"/>
  <c r="M61" i="14"/>
  <c r="K61" i="14"/>
  <c r="J61" i="14"/>
  <c r="M60" i="14"/>
  <c r="K60" i="14"/>
  <c r="J60" i="14"/>
  <c r="K58" i="14"/>
  <c r="J58" i="14"/>
  <c r="L57" i="14"/>
  <c r="K57" i="14"/>
  <c r="J57" i="14"/>
  <c r="L56" i="14"/>
  <c r="K56" i="14"/>
  <c r="J56" i="14"/>
  <c r="L54" i="14"/>
  <c r="K54" i="14"/>
  <c r="J54" i="14"/>
  <c r="I49" i="14"/>
  <c r="K49" i="14" s="1"/>
  <c r="I48" i="14"/>
  <c r="J48" i="14" s="1"/>
  <c r="I47" i="14"/>
  <c r="K47" i="14" s="1"/>
  <c r="I46" i="14"/>
  <c r="M43" i="14"/>
  <c r="M49" i="14" s="1"/>
  <c r="I43" i="14"/>
  <c r="K43" i="14" s="1"/>
  <c r="M42" i="14"/>
  <c r="M48" i="14" s="1"/>
  <c r="M41" i="14"/>
  <c r="M47" i="14" s="1"/>
  <c r="K41" i="14"/>
  <c r="J41" i="14"/>
  <c r="M40" i="14"/>
  <c r="M46" i="14" s="1"/>
  <c r="K40" i="14"/>
  <c r="J40" i="14"/>
  <c r="M39" i="14"/>
  <c r="I39" i="14"/>
  <c r="K39" i="14" s="1"/>
  <c r="M37" i="14"/>
  <c r="K37" i="14"/>
  <c r="J37" i="14"/>
  <c r="M36" i="14"/>
  <c r="K36" i="14"/>
  <c r="J36" i="14"/>
  <c r="M35" i="14"/>
  <c r="K35" i="14"/>
  <c r="J35" i="14"/>
  <c r="M34" i="14"/>
  <c r="K34" i="14"/>
  <c r="J34" i="14"/>
  <c r="M33" i="14"/>
  <c r="I33" i="14"/>
  <c r="K33" i="14" s="1"/>
  <c r="I32" i="14"/>
  <c r="I26" i="14"/>
  <c r="K26" i="14" s="1"/>
  <c r="I25" i="14"/>
  <c r="J25" i="14" s="1"/>
  <c r="I24" i="14"/>
  <c r="J24" i="14" s="1"/>
  <c r="I23" i="14"/>
  <c r="K23" i="14" s="1"/>
  <c r="M20" i="14"/>
  <c r="M26" i="14" s="1"/>
  <c r="I20" i="14"/>
  <c r="K20" i="14" s="1"/>
  <c r="M19" i="14"/>
  <c r="M25" i="14" s="1"/>
  <c r="I19" i="14"/>
  <c r="K19" i="14" s="1"/>
  <c r="M18" i="14"/>
  <c r="M24" i="14" s="1"/>
  <c r="K18" i="14"/>
  <c r="J18" i="14"/>
  <c r="M17" i="14"/>
  <c r="M23" i="14" s="1"/>
  <c r="K17" i="14"/>
  <c r="J17" i="14"/>
  <c r="M16" i="14"/>
  <c r="I16" i="14"/>
  <c r="K14" i="14"/>
  <c r="J14" i="14"/>
  <c r="K13" i="14"/>
  <c r="J13" i="14"/>
  <c r="M12" i="14"/>
  <c r="K12" i="14"/>
  <c r="J12" i="14"/>
  <c r="M11" i="14"/>
  <c r="K11" i="14"/>
  <c r="J11" i="14"/>
  <c r="M10" i="14"/>
  <c r="I10" i="14"/>
  <c r="J10" i="14" s="1"/>
  <c r="M9" i="14"/>
  <c r="I9" i="14"/>
  <c r="K9" i="14" s="1"/>
  <c r="I45" i="14" l="1"/>
  <c r="K45" i="14" s="1"/>
  <c r="J39" i="14"/>
  <c r="J9" i="14"/>
  <c r="L9" i="14"/>
  <c r="K25" i="14"/>
  <c r="J86" i="14"/>
  <c r="I22" i="14"/>
  <c r="I21" i="14" s="1"/>
  <c r="I28" i="14" s="1"/>
  <c r="J23" i="14"/>
  <c r="I42" i="14"/>
  <c r="K42" i="14" s="1"/>
  <c r="I15" i="14"/>
  <c r="J15" i="14" s="1"/>
  <c r="M15" i="14"/>
  <c r="K32" i="14"/>
  <c r="M22" i="14"/>
  <c r="K80" i="14"/>
  <c r="M38" i="14"/>
  <c r="J32" i="14"/>
  <c r="K68" i="14"/>
  <c r="L32" i="14"/>
  <c r="K15" i="14"/>
  <c r="M45" i="14"/>
  <c r="I44" i="14"/>
  <c r="I53" i="14" s="1"/>
  <c r="J26" i="14"/>
  <c r="I38" i="14"/>
  <c r="K46" i="14"/>
  <c r="K48" i="14"/>
  <c r="K83" i="14"/>
  <c r="J16" i="14"/>
  <c r="K24" i="14"/>
  <c r="J33" i="14"/>
  <c r="J80" i="14"/>
  <c r="J46" i="14"/>
  <c r="K10" i="14"/>
  <c r="K16" i="14"/>
  <c r="J19" i="14"/>
  <c r="J43" i="14"/>
  <c r="J47" i="14"/>
  <c r="J49" i="14"/>
  <c r="J89" i="14"/>
  <c r="J20" i="14"/>
  <c r="J45" i="14" l="1"/>
  <c r="K22" i="14"/>
  <c r="J22" i="14"/>
  <c r="J42" i="14"/>
  <c r="I52" i="14"/>
  <c r="J52" i="14" s="1"/>
  <c r="M21" i="14"/>
  <c r="M29" i="14" s="1"/>
  <c r="K28" i="14"/>
  <c r="J28" i="14"/>
  <c r="K38" i="14"/>
  <c r="J38" i="14"/>
  <c r="I30" i="14"/>
  <c r="J44" i="14"/>
  <c r="I50" i="14"/>
  <c r="K44" i="14"/>
  <c r="M44" i="14"/>
  <c r="M52" i="14" s="1"/>
  <c r="I29" i="14"/>
  <c r="K21" i="14"/>
  <c r="I27" i="14"/>
  <c r="J21" i="14"/>
  <c r="K53" i="14"/>
  <c r="J53" i="14"/>
  <c r="I51" i="14"/>
  <c r="K52" i="14" l="1"/>
  <c r="M28" i="14"/>
  <c r="M30" i="14" s="1"/>
  <c r="M27" i="14" s="1"/>
  <c r="M51" i="14"/>
  <c r="K27" i="14"/>
  <c r="J27" i="14"/>
  <c r="K30" i="14"/>
  <c r="J30" i="14"/>
  <c r="J29" i="14"/>
  <c r="K29" i="14"/>
  <c r="K51" i="14"/>
  <c r="J51" i="14"/>
  <c r="K50" i="14"/>
  <c r="J50" i="14"/>
  <c r="M53" i="14" l="1"/>
  <c r="M50" i="14" s="1"/>
  <c r="I115" i="14" l="1"/>
  <c r="K115" i="14" s="1"/>
  <c r="A2" i="15" l="1"/>
  <c r="AJ11" i="1"/>
  <c r="AK11" i="1"/>
  <c r="AL11" i="1"/>
  <c r="AJ12" i="1"/>
  <c r="AK12" i="1"/>
  <c r="AL12" i="1"/>
  <c r="AJ13" i="1"/>
  <c r="AK13" i="1"/>
  <c r="AL13" i="1"/>
  <c r="AJ14" i="1"/>
  <c r="AK14" i="1"/>
  <c r="AL14" i="1"/>
  <c r="AJ15" i="1"/>
  <c r="AK15" i="1"/>
  <c r="AL15" i="1"/>
  <c r="AJ16" i="1"/>
  <c r="AK16" i="1"/>
  <c r="AL16" i="1"/>
  <c r="AJ17" i="1"/>
  <c r="AK17" i="1"/>
  <c r="AL17" i="1"/>
  <c r="AJ18" i="1"/>
  <c r="AK18" i="1"/>
  <c r="AL18" i="1"/>
  <c r="AJ19" i="1"/>
  <c r="AK19" i="1"/>
  <c r="AL19" i="1"/>
  <c r="AJ20" i="1"/>
  <c r="AK20" i="1"/>
  <c r="AL20" i="1"/>
  <c r="AJ21" i="1"/>
  <c r="AK21" i="1"/>
  <c r="AL21" i="1"/>
  <c r="AJ22" i="1"/>
  <c r="AK22" i="1"/>
  <c r="AL22" i="1"/>
  <c r="AJ23" i="1"/>
  <c r="AK23" i="1"/>
  <c r="AL23" i="1"/>
  <c r="AJ24" i="1"/>
  <c r="AK24" i="1"/>
  <c r="AL24" i="1"/>
  <c r="AJ25" i="1"/>
  <c r="AK25" i="1"/>
  <c r="AL25" i="1"/>
  <c r="AJ26" i="1"/>
  <c r="AK26" i="1"/>
  <c r="AL26" i="1"/>
  <c r="AJ27" i="1"/>
  <c r="AK27" i="1"/>
  <c r="AL27" i="1"/>
  <c r="AJ28" i="1"/>
  <c r="AK28" i="1"/>
  <c r="AL28" i="1"/>
  <c r="AK10" i="1"/>
  <c r="AL10" i="1"/>
  <c r="AJ10" i="1"/>
  <c r="AG11" i="1"/>
  <c r="AH11" i="1"/>
  <c r="AI11" i="1"/>
  <c r="AG12" i="1"/>
  <c r="AH12" i="1"/>
  <c r="AI12" i="1"/>
  <c r="AG13" i="1"/>
  <c r="AH13" i="1"/>
  <c r="AI13" i="1"/>
  <c r="AG14" i="1"/>
  <c r="AH14" i="1"/>
  <c r="AI14" i="1"/>
  <c r="AG15" i="1"/>
  <c r="AH15" i="1"/>
  <c r="AI15" i="1"/>
  <c r="AG16" i="1"/>
  <c r="AH16" i="1"/>
  <c r="AI16" i="1"/>
  <c r="AG17" i="1"/>
  <c r="AH17" i="1"/>
  <c r="AI17" i="1"/>
  <c r="AG18" i="1"/>
  <c r="AH18" i="1"/>
  <c r="AI18" i="1"/>
  <c r="AG19" i="1"/>
  <c r="AH19" i="1"/>
  <c r="AI19" i="1"/>
  <c r="AG20" i="1"/>
  <c r="AH20" i="1"/>
  <c r="AI20" i="1"/>
  <c r="AG21" i="1"/>
  <c r="AH21" i="1"/>
  <c r="AI21" i="1"/>
  <c r="AG22" i="1"/>
  <c r="AH22" i="1"/>
  <c r="AI22" i="1"/>
  <c r="AG23" i="1"/>
  <c r="AH23" i="1"/>
  <c r="AI23" i="1"/>
  <c r="AG24" i="1"/>
  <c r="AH24" i="1"/>
  <c r="AI24" i="1"/>
  <c r="AG25" i="1"/>
  <c r="AH25" i="1"/>
  <c r="AI25" i="1"/>
  <c r="AG26" i="1"/>
  <c r="AH26" i="1"/>
  <c r="AI26" i="1"/>
  <c r="AG27" i="1"/>
  <c r="AH27" i="1"/>
  <c r="AI27" i="1"/>
  <c r="AG28" i="1"/>
  <c r="AH28" i="1"/>
  <c r="AI28" i="1"/>
  <c r="AG29" i="1"/>
  <c r="AH29" i="1"/>
  <c r="AI29" i="1"/>
  <c r="AH10" i="1"/>
  <c r="AI10" i="1"/>
  <c r="AG10" i="1"/>
  <c r="U11" i="1"/>
  <c r="V11" i="1"/>
  <c r="W11" i="1"/>
  <c r="U12" i="1"/>
  <c r="V12" i="1"/>
  <c r="W12" i="1"/>
  <c r="U13" i="1"/>
  <c r="V13" i="1"/>
  <c r="W13" i="1"/>
  <c r="U14" i="1"/>
  <c r="V14" i="1"/>
  <c r="W14" i="1"/>
  <c r="U15" i="1"/>
  <c r="V15" i="1"/>
  <c r="W15" i="1"/>
  <c r="U16" i="1"/>
  <c r="V16" i="1"/>
  <c r="W16" i="1"/>
  <c r="U17" i="1"/>
  <c r="V17" i="1"/>
  <c r="W17" i="1"/>
  <c r="U18" i="1"/>
  <c r="V18" i="1"/>
  <c r="W18" i="1"/>
  <c r="U19" i="1"/>
  <c r="V19" i="1"/>
  <c r="W19" i="1"/>
  <c r="U20" i="1"/>
  <c r="V20" i="1"/>
  <c r="W20" i="1"/>
  <c r="U21" i="1"/>
  <c r="V21" i="1"/>
  <c r="W21" i="1"/>
  <c r="U22" i="1"/>
  <c r="V22" i="1"/>
  <c r="W22" i="1"/>
  <c r="U23" i="1"/>
  <c r="V23" i="1"/>
  <c r="W23" i="1"/>
  <c r="U24" i="1"/>
  <c r="V24" i="1"/>
  <c r="W24" i="1"/>
  <c r="U25" i="1"/>
  <c r="V25" i="1"/>
  <c r="W25" i="1"/>
  <c r="U26" i="1"/>
  <c r="V26" i="1"/>
  <c r="W26" i="1"/>
  <c r="U27" i="1"/>
  <c r="V27" i="1"/>
  <c r="W27" i="1"/>
  <c r="U28" i="1"/>
  <c r="V28" i="1"/>
  <c r="W28" i="1"/>
  <c r="V10" i="1"/>
  <c r="W10" i="1"/>
  <c r="U10" i="1"/>
  <c r="Q29" i="1"/>
  <c r="R11" i="1"/>
  <c r="S11" i="1"/>
  <c r="T11" i="1"/>
  <c r="R12" i="1"/>
  <c r="S12" i="1"/>
  <c r="T12" i="1"/>
  <c r="R13" i="1"/>
  <c r="S13" i="1"/>
  <c r="T13" i="1"/>
  <c r="R14" i="1"/>
  <c r="S14" i="1"/>
  <c r="T14" i="1"/>
  <c r="R15" i="1"/>
  <c r="S15" i="1"/>
  <c r="T15" i="1"/>
  <c r="R16" i="1"/>
  <c r="S16" i="1"/>
  <c r="T16" i="1"/>
  <c r="R17" i="1"/>
  <c r="S17" i="1"/>
  <c r="T17" i="1"/>
  <c r="R18" i="1"/>
  <c r="S18" i="1"/>
  <c r="T18" i="1"/>
  <c r="R19" i="1"/>
  <c r="S19" i="1"/>
  <c r="T19" i="1"/>
  <c r="R20" i="1"/>
  <c r="S20" i="1"/>
  <c r="T20" i="1"/>
  <c r="R21" i="1"/>
  <c r="S21" i="1"/>
  <c r="T21" i="1"/>
  <c r="R22" i="1"/>
  <c r="S22" i="1"/>
  <c r="T22" i="1"/>
  <c r="R23" i="1"/>
  <c r="S23" i="1"/>
  <c r="T23" i="1"/>
  <c r="R24" i="1"/>
  <c r="S24" i="1"/>
  <c r="T24" i="1"/>
  <c r="R25" i="1"/>
  <c r="S25" i="1"/>
  <c r="T25" i="1"/>
  <c r="R26" i="1"/>
  <c r="S26" i="1"/>
  <c r="T26" i="1"/>
  <c r="R27" i="1"/>
  <c r="S27" i="1"/>
  <c r="T27" i="1"/>
  <c r="R28" i="1"/>
  <c r="S28" i="1"/>
  <c r="T28" i="1"/>
  <c r="S10" i="1"/>
  <c r="T10" i="1"/>
  <c r="R10" i="1"/>
  <c r="H28" i="1"/>
  <c r="H27" i="1"/>
  <c r="H26" i="1"/>
  <c r="H25" i="1"/>
  <c r="H24" i="1"/>
  <c r="H23" i="1"/>
  <c r="H22" i="1"/>
  <c r="H21" i="1"/>
  <c r="H20" i="1"/>
  <c r="H19" i="1"/>
  <c r="H18" i="1"/>
  <c r="H17" i="1"/>
  <c r="H16" i="1"/>
  <c r="H15" i="1"/>
  <c r="H14" i="1"/>
  <c r="H13" i="1"/>
  <c r="H12" i="1"/>
  <c r="H11" i="1"/>
  <c r="H10" i="1"/>
  <c r="I29" i="1"/>
  <c r="J29" i="1"/>
  <c r="L29" i="1"/>
  <c r="M29" i="1"/>
  <c r="N29" i="1"/>
  <c r="AA29" i="1"/>
  <c r="AJ29" i="1" s="1"/>
  <c r="AB29" i="1"/>
  <c r="AK29" i="1" s="1"/>
  <c r="AC29" i="1"/>
  <c r="AL29" i="1" s="1"/>
  <c r="E9" i="15"/>
  <c r="E10" i="15"/>
  <c r="E12" i="15"/>
  <c r="E13" i="15"/>
  <c r="E14" i="15"/>
  <c r="E15" i="15"/>
  <c r="E16" i="15"/>
  <c r="E17" i="15"/>
  <c r="E18" i="15"/>
  <c r="E19" i="15"/>
  <c r="E20" i="15"/>
  <c r="E8" i="15"/>
  <c r="P29" i="1"/>
  <c r="C29" i="1"/>
  <c r="D29" i="1"/>
  <c r="O29" i="1"/>
  <c r="R29" i="1" l="1"/>
  <c r="V29" i="1"/>
  <c r="W29" i="1"/>
  <c r="S29" i="1"/>
  <c r="U29" i="1"/>
  <c r="K29" i="1"/>
  <c r="T29" i="1"/>
  <c r="E29" i="1"/>
  <c r="A3" i="15" l="1"/>
</calcChain>
</file>

<file path=xl/sharedStrings.xml><?xml version="1.0" encoding="utf-8"?>
<sst xmlns="http://schemas.openxmlformats.org/spreadsheetml/2006/main" count="932" uniqueCount="418">
  <si>
    <t>TT</t>
  </si>
  <si>
    <t>Đơn vị</t>
  </si>
  <si>
    <t xml:space="preserve">Cộng </t>
  </si>
  <si>
    <t>CÂY LÚA</t>
  </si>
  <si>
    <t>Việt Tiến</t>
  </si>
  <si>
    <t>Tự Lạn</t>
  </si>
  <si>
    <t>Hương Mai</t>
  </si>
  <si>
    <t>Tăng Tiến</t>
  </si>
  <si>
    <t>Vân Trung</t>
  </si>
  <si>
    <t>Bích Sơn</t>
  </si>
  <si>
    <t>Trung Sơn</t>
  </si>
  <si>
    <t>Ninh Sơn</t>
  </si>
  <si>
    <t>Tiên Sơn</t>
  </si>
  <si>
    <t>Quang Châu</t>
  </si>
  <si>
    <t>Quảng Minh</t>
  </si>
  <si>
    <t>Hoàng Ninh</t>
  </si>
  <si>
    <t>Nghĩa Trung</t>
  </si>
  <si>
    <t>Minh Đức</t>
  </si>
  <si>
    <t>Thượng Lan</t>
  </si>
  <si>
    <t>Vân Hà</t>
  </si>
  <si>
    <t>Bích Động</t>
  </si>
  <si>
    <t>Nếnh</t>
  </si>
  <si>
    <t>Hồng Thái</t>
  </si>
  <si>
    <t>Trường</t>
  </si>
  <si>
    <t>%</t>
  </si>
  <si>
    <t>Diện tích (ha)</t>
  </si>
  <si>
    <t>Năng suất (tạ/ha)</t>
  </si>
  <si>
    <t>Sản lượng (tấn)</t>
  </si>
  <si>
    <t>STT</t>
  </si>
  <si>
    <t>Phòng y tế</t>
  </si>
  <si>
    <t>ĐỊA PHƯƠNG QUẢN LÝ</t>
  </si>
  <si>
    <t>Kiểm soát trong năm 2018</t>
  </si>
  <si>
    <t>KẾ HOẠCH KIỂM SOÁT ATTP</t>
  </si>
  <si>
    <t>Biểu 10</t>
  </si>
  <si>
    <t>Học sinh</t>
  </si>
  <si>
    <t>Phổ cập mầm non cho trẻ 5 tuổi</t>
  </si>
  <si>
    <t>Xã, thị trấn</t>
  </si>
  <si>
    <t>Chợ Tăng Tiến</t>
  </si>
  <si>
    <t>CHợ Vân Trung</t>
  </si>
  <si>
    <t>Chợ Nếnh</t>
  </si>
  <si>
    <t>Chợ Hồng Thái</t>
  </si>
  <si>
    <t>Chợ Bích Động</t>
  </si>
  <si>
    <t xml:space="preserve">Chợ Lai </t>
  </si>
  <si>
    <t>Chợ Cầu Treo</t>
  </si>
  <si>
    <t>Chợ tràng</t>
  </si>
  <si>
    <t>Chợ Sàn</t>
  </si>
  <si>
    <t>Chợ Vân</t>
  </si>
  <si>
    <t>TÊN CHỢ CÓ 
TRONG QUY HOẠCH</t>
  </si>
  <si>
    <t>x</t>
  </si>
  <si>
    <t>UBND xã Tăng Tiến</t>
  </si>
  <si>
    <t>UBND xã Hoàng Ninh</t>
  </si>
  <si>
    <t>UBND xã Vân Trung</t>
  </si>
  <si>
    <t>UBND thị trấn Nếnh</t>
  </si>
  <si>
    <t>UBND xã Hồng Thái</t>
  </si>
  <si>
    <t>UBND thị trấn Bích Động</t>
  </si>
  <si>
    <t>UBND xã Nghĩa Trung</t>
  </si>
  <si>
    <t>UBND xã Minh Đức</t>
  </si>
  <si>
    <t>UBND xã Việt Tiến</t>
  </si>
  <si>
    <t>UBND xã Tự Lạn</t>
  </si>
  <si>
    <t>UBND xã Vân Hà</t>
  </si>
  <si>
    <t>Chợ Nhẫm</t>
  </si>
  <si>
    <t>Kế hoạch 2018</t>
  </si>
  <si>
    <t>Kết quả đến 31/12/2018</t>
  </si>
  <si>
    <t>Thực hiện đến 31/12/2018</t>
  </si>
  <si>
    <t>Biểu 1</t>
  </si>
  <si>
    <t>Kế hoạch 2019</t>
  </si>
  <si>
    <t>Chợ Bích Sơn</t>
  </si>
  <si>
    <t>Chợ My Điền</t>
  </si>
  <si>
    <t>Ghi chú rõ nội
 dung đã thực hiện</t>
  </si>
  <si>
    <t>Tham mưu QĐ sắp xếp ngành nghề và nội quy chợ, tập huấn ATTP cho các hộ kinh doanh</t>
  </si>
  <si>
    <t>Tham mưu QĐ sắp xếp ngành nghề  và nội quy chợ, tập huấn ATTP cho các hộ kinh doanh</t>
  </si>
  <si>
    <t>Vụ chiêm xuân 2019</t>
  </si>
  <si>
    <t>GIAO CHỈ TIÊU PHÁT TRIỂN KINH TẾ XÃ HỘI NĂM 2019</t>
  </si>
  <si>
    <t>(Kèm theo Quyết định số 1716/UBND ngày 27/12/2018 của UBND huyện Việt Yên)</t>
  </si>
  <si>
    <t>Kết quả đến 30/9/2019</t>
  </si>
  <si>
    <t>Kết quả 30/9/2018</t>
  </si>
  <si>
    <t>So sánh kế hoạch 2019</t>
  </si>
  <si>
    <t>Vụ mùa</t>
  </si>
  <si>
    <t>Kết vụ mùa đến 30/9/2018</t>
  </si>
  <si>
    <t>So sánh cùng kỳ năm 2018</t>
  </si>
  <si>
    <t>ĐiỀN KẾT QUẢ VÀO CỘT VÀNG, CÁC CỘT CÒN LẠI ĐỀ NGHỊ KO XÓA</t>
  </si>
  <si>
    <t>Kế hoạch 2020</t>
  </si>
  <si>
    <t xml:space="preserve">Kết quả đến 31/12/2019 </t>
  </si>
  <si>
    <t>Tỷ lệ tổng đàn chăn nuôi lợn theo tiêu chuẩn VietGap</t>
  </si>
  <si>
    <t>Tỷ lệ cơ sở sản xuất, chế biến, kinh doanh nông lâm sản, thủy sản được cấp giấy chứng nhận ATTP</t>
  </si>
  <si>
    <t>Tỷ lệ chợ được quy hoạch và kiểm soát ATTP (không bao gồm chợ tự phát)</t>
  </si>
  <si>
    <t>-0.03</t>
  </si>
  <si>
    <t>Nông thôn</t>
  </si>
  <si>
    <t>Đạt</t>
  </si>
  <si>
    <t>Thị trấn đạt văn minh đô thị năm 2020</t>
  </si>
  <si>
    <t>Kế hoạch 2021</t>
  </si>
  <si>
    <t>Tổng vốn đầu tư toàn xã hội</t>
  </si>
  <si>
    <t>Kết quả thực hiện năm 2020</t>
  </si>
  <si>
    <t>0/%</t>
  </si>
  <si>
    <t>%o</t>
  </si>
  <si>
    <t>Số xã đạt chuẩn xã văn hóa nông thôn mới</t>
  </si>
  <si>
    <t>Tỷ lệ lao động phi nông nghiệp khu vực địa phương dự kiến nội thị Việt Yên</t>
  </si>
  <si>
    <t>Xã/ thị trấn</t>
  </si>
  <si>
    <t>Mỗi xã thị trấn trồng mới (hoa/cây xanh) thêm tối thiểu một tuyến đường/ khuôn viên công cộng</t>
  </si>
  <si>
    <t>So sánh cùng kỳ 2020</t>
  </si>
  <si>
    <t>Kết quả 31/12/2021</t>
  </si>
  <si>
    <t>Kế hoạch 2022</t>
  </si>
  <si>
    <t>92,7</t>
  </si>
  <si>
    <t>92,5</t>
  </si>
  <si>
    <t>86,6</t>
  </si>
  <si>
    <t>-0.89</t>
  </si>
  <si>
    <t>21.8</t>
  </si>
  <si>
    <t>-0.2</t>
  </si>
  <si>
    <t>So sánh kế hoạch năm 2021</t>
  </si>
  <si>
    <t>100</t>
  </si>
  <si>
    <t>8,5</t>
  </si>
  <si>
    <t>101,01</t>
  </si>
  <si>
    <t>92,4</t>
  </si>
  <si>
    <t>102,67</t>
  </si>
  <si>
    <t xml:space="preserve">Đạt </t>
  </si>
  <si>
    <t>Thu từ đấu giá quyền sử dụng đất</t>
  </si>
  <si>
    <t>Phòng Tài chính - kế hoạch huyện</t>
  </si>
  <si>
    <t>Ban quản lý dự án ĐTXD huyện</t>
  </si>
  <si>
    <t>Công trình</t>
  </si>
  <si>
    <t>Số lượng không gian công cộng của đô thị tăng thêm</t>
  </si>
  <si>
    <t>Quảng Trường trung tâm thị trấn Nếnh</t>
  </si>
  <si>
    <t>Công viên Nguyễn Thế Nho</t>
  </si>
  <si>
    <t>Về văn hóa</t>
  </si>
  <si>
    <t>Về chuyển đổi số</t>
  </si>
  <si>
    <t>Hồ sơ công việc tại cấp huyện được xử lý trên môi trường mạng</t>
  </si>
  <si>
    <t>CSDL tạo nền tảng phát triển chính quyền số, chuyển đổi số của huyện được kết nối, chia sẻ</t>
  </si>
  <si>
    <t>Đơn vị chịu trách nhiệm chủ trì</t>
  </si>
  <si>
    <t>TH/KH (%)</t>
  </si>
  <si>
    <t>Công nghiệp và xây dựng</t>
  </si>
  <si>
    <t>Nông, lâm nghiệp và thuỷ sản</t>
  </si>
  <si>
    <t>Dịch vụ</t>
  </si>
  <si>
    <t>Công nghiệp - Xây dựng</t>
  </si>
  <si>
    <t>Tỷ đồng</t>
  </si>
  <si>
    <t>Công nghiệp</t>
  </si>
  <si>
    <t>Xây dựng</t>
  </si>
  <si>
    <t>Không lập</t>
  </si>
  <si>
    <t>Chăn nuôi</t>
  </si>
  <si>
    <t>Con</t>
  </si>
  <si>
    <t>Tấn</t>
  </si>
  <si>
    <t>GTSX bình quân trên 1 ha đất nông nghiệp</t>
  </si>
  <si>
    <t>Triệu đồng</t>
  </si>
  <si>
    <t>Phòng Giáo dục - Đào tạo</t>
  </si>
  <si>
    <t>+ Bậc Mầm non</t>
  </si>
  <si>
    <t>+ Bậc Tiểu học</t>
  </si>
  <si>
    <t>19</t>
  </si>
  <si>
    <t>+ Bậc trung học cơ sở</t>
  </si>
  <si>
    <t>Lớp</t>
  </si>
  <si>
    <t>Số học sinh có mặt đầu năm học</t>
  </si>
  <si>
    <t>Phổ cập giáo dục tiểu học đúng độ tuổi mức độ 3</t>
  </si>
  <si>
    <t>Phổ cập giáo dục trung học cơ sở mức độ 3</t>
  </si>
  <si>
    <t>Số trường đạt chuẩn quốc gia mức độ 1</t>
  </si>
  <si>
    <t>Số trường đạt chuẩn quốc gia mức độ 2</t>
  </si>
  <si>
    <t>Số trường</t>
  </si>
  <si>
    <t>Tỷ lệ kiên cố hoá trường lớp học</t>
  </si>
  <si>
    <t>Tỷ lệ trường thực hiện chương trình thể dục thể thao nội khóa theo quy định của Bộ giáo dục đào tạo</t>
  </si>
  <si>
    <t>Dân số trung bình</t>
  </si>
  <si>
    <t>Người</t>
  </si>
  <si>
    <t>Mức giảm tỷ lệ sinh hàng năm</t>
  </si>
  <si>
    <t>Tốc độ tăng dân số tự nhiên</t>
  </si>
  <si>
    <t>Tỷ lệ vạn dân/ giường bệnh</t>
  </si>
  <si>
    <t>Tỷ lệ xã, thị trấn đạt bộ tiêu chí quốc gia về y tế</t>
  </si>
  <si>
    <t>Tỷ lệ trẻ em dưới 5 tuổi bị suy dinh dưỡng (thể nhẹ cân)</t>
  </si>
  <si>
    <t>Tỷ lệ suy dinh dưỡng chiều cao/tuổi</t>
  </si>
  <si>
    <t>Tỷ lệ bảo hiểm y tế toàn dân</t>
  </si>
  <si>
    <t>Tổng số lao động được giải quyết việc làm mới</t>
  </si>
  <si>
    <t>Tỷ lệ lao động qua đào tạo trong tổng số lao động đang làm việc trong nền kinh tế</t>
  </si>
  <si>
    <t>Tỷ lệ lao động qua đào tạo nghề có chứng chỉ</t>
  </si>
  <si>
    <t>Tỷ lệ thất nghiệp khu vực thành thị</t>
  </si>
  <si>
    <t>Tỷ lệ lao động phi nông nghiệp toàn đô thị</t>
  </si>
  <si>
    <t>Số hộ nghèo giảm</t>
  </si>
  <si>
    <t>hộ</t>
  </si>
  <si>
    <t>Tỷ lệ hộ nghèo theo chuẩn đa chiều</t>
  </si>
  <si>
    <t>Tham gia BHXH bắt buộc, BHTN</t>
  </si>
  <si>
    <t>xã</t>
  </si>
  <si>
    <t>Thị trấn</t>
  </si>
  <si>
    <t>Tỷ lệ hộ gia đình công nhận danh hiệu gia đình văn hoá</t>
  </si>
  <si>
    <t>Tỷ lệ thôn, khu phố đạt tiêu chuẩn văn hoá</t>
  </si>
  <si>
    <t>Tỷ lệ cơ quan, đơn vị, doanh nghiệp văn hóa</t>
  </si>
  <si>
    <t>Tỷ lệ che phủ rừng</t>
  </si>
  <si>
    <t>Tỷ lệ thu gom chất thải rắn đô thị</t>
  </si>
  <si>
    <t>Tỷ lệ chất thải rắn đô thị thu gom được xử lý hợp vệ sinh</t>
  </si>
  <si>
    <t>Tỷ lệ chất thải rắn nông thôn thu gom</t>
  </si>
  <si>
    <t>Tỷ lệ chất thải rắn nông thôn thu gom được xử lý hợp VS</t>
  </si>
  <si>
    <t>Tỷ lệ dân số thành thị được cung cấp nước sạch</t>
  </si>
  <si>
    <t>Tỷ lệ cơ sở sản xuất, chế biến, kinh doanh thực phẩm; kinh doanh dịch vụ ăn uống được cấp giấy chứng nhận ATTP theo quy định</t>
  </si>
  <si>
    <t>Thôn kiểu mẫu tăng thêm</t>
  </si>
  <si>
    <t>Thôn</t>
  </si>
  <si>
    <t>3</t>
  </si>
  <si>
    <t>Xã</t>
  </si>
  <si>
    <t>1</t>
  </si>
  <si>
    <t>Xã kiểu mẫu tăng thêm</t>
  </si>
  <si>
    <t>Cây xanh toàn đô thị</t>
  </si>
  <si>
    <t>(m2/người)</t>
  </si>
  <si>
    <t>Cây xanh khu vực nội thị</t>
  </si>
  <si>
    <t>Mật độ đường cống thoát nước chính</t>
  </si>
  <si>
    <t>Km/km2</t>
  </si>
  <si>
    <t>Tỷ lệ tuyến phố văn minh/tổng số đường chính</t>
  </si>
  <si>
    <t>Tỷ lệ đường phố chính nội thị được chiếu sáng</t>
  </si>
  <si>
    <t>Tỷ lệ ngõ hẻm được chiếu sáng</t>
  </si>
  <si>
    <t>Cấp điện sinh hoạt</t>
  </si>
  <si>
    <t>KWWh/ng/năm</t>
  </si>
  <si>
    <t>Tỷ lệ hồ sơ công việc tại cấp huyện được xử lý trên môi trường mạng</t>
  </si>
  <si>
    <t>So sánh với Nghị quyết số 27-NQ/HU</t>
  </si>
  <si>
    <t>Nghị quyết số 27-NQ/HU</t>
  </si>
  <si>
    <t>CCN đang hoạt động có hệ thống xử lý nước thải tập trung đạt tiêu chuẩn môi trường</t>
  </si>
  <si>
    <t>Tỷ lệ đô thị hóa</t>
  </si>
  <si>
    <t>Thanh tra huyện</t>
  </si>
  <si>
    <r>
      <rPr>
        <b/>
        <sz val="14"/>
        <color theme="1"/>
        <rFont val="Times New Roman"/>
        <family val="1"/>
      </rPr>
      <t>Biểu 1</t>
    </r>
  </si>
  <si>
    <r>
      <rPr>
        <b/>
        <sz val="14"/>
        <color theme="1"/>
        <rFont val="Times New Roman"/>
        <family val="1"/>
      </rPr>
      <t>TT</t>
    </r>
  </si>
  <si>
    <r>
      <rPr>
        <b/>
        <sz val="14"/>
        <color theme="1"/>
        <rFont val="Times New Roman"/>
        <family val="1"/>
      </rPr>
      <t>Chỉ tiêu</t>
    </r>
  </si>
  <si>
    <r>
      <rPr>
        <b/>
        <sz val="14"/>
        <color theme="1"/>
        <rFont val="Times New Roman"/>
        <family val="1"/>
      </rPr>
      <t>Đơn vị tính</t>
    </r>
  </si>
  <si>
    <r>
      <rPr>
        <b/>
        <sz val="14"/>
        <color theme="1"/>
        <rFont val="Times New Roman"/>
        <family val="1"/>
      </rPr>
      <t>A</t>
    </r>
  </si>
  <si>
    <r>
      <rPr>
        <b/>
        <sz val="14"/>
        <color theme="1"/>
        <rFont val="Times New Roman"/>
        <family val="1"/>
      </rPr>
      <t>CHỈ TIÊU KINH TẾ</t>
    </r>
  </si>
  <si>
    <r>
      <rPr>
        <b/>
        <sz val="14"/>
        <color theme="1"/>
        <rFont val="Times New Roman"/>
        <family val="1"/>
      </rPr>
      <t>1</t>
    </r>
  </si>
  <si>
    <r>
      <rPr>
        <b/>
        <sz val="14"/>
        <color theme="1"/>
        <rFont val="Times New Roman"/>
        <family val="1"/>
      </rPr>
      <t>Các ngành, lĩnh vực kinh tế</t>
    </r>
  </si>
  <si>
    <r>
      <rPr>
        <b/>
        <vertAlign val="subscript"/>
        <sz val="14"/>
        <color theme="1"/>
        <rFont val="Times New Roman"/>
        <family val="1"/>
      </rPr>
      <t>*</t>
    </r>
  </si>
  <si>
    <r>
      <rPr>
        <b/>
        <sz val="14"/>
        <color theme="1"/>
        <rFont val="Times New Roman"/>
        <family val="1"/>
      </rPr>
      <t>Không bao gồm Khu công nghiệp trên địa bàn</t>
    </r>
  </si>
  <si>
    <r>
      <rPr>
        <b/>
        <sz val="14"/>
        <color theme="1"/>
        <rFont val="Times New Roman"/>
        <family val="1"/>
      </rPr>
      <t>1,1</t>
    </r>
  </si>
  <si>
    <r>
      <rPr>
        <b/>
        <sz val="14"/>
        <color theme="1"/>
        <rFont val="Times New Roman"/>
        <family val="1"/>
      </rPr>
      <t>Tốc độ tăng trưởng GTSX (giá SS 2010)</t>
    </r>
  </si>
  <si>
    <r>
      <rPr>
        <i/>
        <sz val="14"/>
        <color theme="1"/>
        <rFont val="Times New Roman"/>
        <family val="1"/>
      </rPr>
      <t>Công nghiệp</t>
    </r>
  </si>
  <si>
    <r>
      <rPr>
        <i/>
        <sz val="14"/>
        <color theme="1"/>
        <rFont val="Times New Roman"/>
        <family val="1"/>
      </rPr>
      <t>Xây dựng</t>
    </r>
  </si>
  <si>
    <r>
      <rPr>
        <b/>
        <sz val="14"/>
        <color theme="1"/>
        <rFont val="Times New Roman"/>
        <family val="1"/>
      </rPr>
      <t>GTSX (giá SS 2010)</t>
    </r>
  </si>
  <si>
    <r>
      <rPr>
        <i/>
        <sz val="14"/>
        <color theme="1"/>
        <rFont val="Times New Roman"/>
        <family val="1"/>
      </rPr>
      <t>công nghiệp</t>
    </r>
  </si>
  <si>
    <r>
      <rPr>
        <i/>
        <sz val="14"/>
        <color theme="1"/>
        <rFont val="Times New Roman"/>
        <family val="1"/>
      </rPr>
      <t>Tỷ đồng</t>
    </r>
  </si>
  <si>
    <r>
      <rPr>
        <b/>
        <sz val="14"/>
        <color theme="1"/>
        <rFont val="Times New Roman"/>
        <family val="1"/>
      </rPr>
      <t>GTSX hiện hành</t>
    </r>
  </si>
  <si>
    <r>
      <rPr>
        <b/>
        <sz val="14"/>
        <color theme="1"/>
        <rFont val="Times New Roman"/>
        <family val="1"/>
      </rPr>
      <t>Cơ cấu GTSX hiện hành</t>
    </r>
  </si>
  <si>
    <r>
      <rPr>
        <b/>
        <sz val="14"/>
        <color theme="1"/>
        <rFont val="Times New Roman"/>
        <family val="1"/>
      </rPr>
      <t>Bao gồm cả KCN trên địa bàn</t>
    </r>
  </si>
  <si>
    <r>
      <rPr>
        <b/>
        <sz val="14"/>
        <color theme="1"/>
        <rFont val="Times New Roman"/>
        <family val="1"/>
      </rPr>
      <t>1,2</t>
    </r>
  </si>
  <si>
    <r>
      <rPr>
        <b/>
        <sz val="14"/>
        <color theme="1"/>
        <rFont val="Times New Roman"/>
        <family val="1"/>
      </rPr>
      <t>2</t>
    </r>
  </si>
  <si>
    <r>
      <rPr>
        <b/>
        <sz val="14"/>
        <color theme="1"/>
        <rFont val="Times New Roman"/>
        <family val="1"/>
      </rPr>
      <t>3</t>
    </r>
  </si>
  <si>
    <r>
      <rPr>
        <b/>
        <sz val="14"/>
        <color theme="1"/>
        <rFont val="Times New Roman"/>
        <family val="1"/>
      </rPr>
      <t>Thu ngân sách</t>
    </r>
  </si>
  <si>
    <r>
      <rPr>
        <b/>
        <sz val="14"/>
        <color theme="1"/>
        <rFont val="Times New Roman"/>
        <family val="1"/>
      </rPr>
      <t>4</t>
    </r>
  </si>
  <si>
    <r>
      <rPr>
        <b/>
        <sz val="14"/>
        <color theme="1"/>
        <rFont val="Times New Roman"/>
        <family val="1"/>
      </rPr>
      <t>Tổng sản lượng lương thực có hạt</t>
    </r>
  </si>
  <si>
    <r>
      <rPr>
        <b/>
        <sz val="14"/>
        <color theme="1"/>
        <rFont val="Times New Roman"/>
        <family val="1"/>
      </rPr>
      <t>Tấn</t>
    </r>
  </si>
  <si>
    <t>Phòng Nông nghiệp và Phát triển nông thôn</t>
  </si>
  <si>
    <r>
      <rPr>
        <i/>
        <sz val="14"/>
        <color theme="1"/>
        <rFont val="Times New Roman"/>
        <family val="1"/>
      </rPr>
      <t>Tổng đàn trâu</t>
    </r>
  </si>
  <si>
    <r>
      <rPr>
        <i/>
        <sz val="14"/>
        <color theme="1"/>
        <rFont val="Times New Roman"/>
        <family val="1"/>
      </rPr>
      <t>Tổng đàn bò</t>
    </r>
  </si>
  <si>
    <r>
      <rPr>
        <i/>
        <sz val="14"/>
        <color theme="1"/>
        <rFont val="Times New Roman"/>
        <family val="1"/>
      </rPr>
      <t>Tổng đàn lợn</t>
    </r>
  </si>
  <si>
    <r>
      <rPr>
        <i/>
        <sz val="14"/>
        <color theme="1"/>
        <rFont val="Times New Roman"/>
        <family val="1"/>
      </rPr>
      <t>Tổng đàn gia cầm</t>
    </r>
  </si>
  <si>
    <r>
      <t>10</t>
    </r>
    <r>
      <rPr>
        <b/>
        <vertAlign val="superscript"/>
        <sz val="14"/>
        <color theme="1"/>
        <rFont val="Times New Roman"/>
        <family val="1"/>
      </rPr>
      <t>3</t>
    </r>
    <r>
      <rPr>
        <sz val="14"/>
        <color theme="1"/>
        <rFont val="Times New Roman"/>
        <family val="1"/>
      </rPr>
      <t>Con</t>
    </r>
  </si>
  <si>
    <r>
      <rPr>
        <i/>
        <sz val="14"/>
        <color theme="1"/>
        <rFont val="Times New Roman"/>
        <family val="1"/>
      </rPr>
      <t>Sản lượng thịt hơi các loại</t>
    </r>
  </si>
  <si>
    <r>
      <rPr>
        <b/>
        <sz val="14"/>
        <color theme="1"/>
        <rFont val="Times New Roman"/>
        <family val="1"/>
      </rPr>
      <t>B</t>
    </r>
  </si>
  <si>
    <r>
      <rPr>
        <b/>
        <sz val="14"/>
        <color theme="1"/>
        <rFont val="Times New Roman"/>
        <family val="1"/>
      </rPr>
      <t>CHỈ TIÊU MÔI TRƯỜNG - XÃ HỘI</t>
    </r>
  </si>
  <si>
    <r>
      <rPr>
        <b/>
        <sz val="14"/>
        <color theme="1"/>
        <rFont val="Times New Roman"/>
        <family val="1"/>
      </rPr>
      <t>Kế hoạch giáo dục - đào tạo</t>
    </r>
  </si>
  <si>
    <r>
      <rPr>
        <b/>
        <sz val="14"/>
        <color theme="1"/>
        <rFont val="Times New Roman"/>
        <family val="1"/>
      </rPr>
      <t>Quy mô trường</t>
    </r>
  </si>
  <si>
    <r>
      <rPr>
        <b/>
        <sz val="14"/>
        <color theme="1"/>
        <rFont val="Times New Roman"/>
        <family val="1"/>
      </rPr>
      <t>Trường</t>
    </r>
  </si>
  <si>
    <t>61 (95,3%)</t>
  </si>
  <si>
    <t>23 (35,9%)</t>
  </si>
  <si>
    <r>
      <rPr>
        <i/>
        <sz val="14"/>
        <color theme="1"/>
        <rFont val="Times New Roman"/>
        <family val="1"/>
      </rPr>
      <t>Số trường</t>
    </r>
  </si>
  <si>
    <r>
      <rPr>
        <i/>
        <sz val="14"/>
        <color theme="1"/>
        <rFont val="Times New Roman"/>
        <family val="1"/>
      </rPr>
      <t>Trường</t>
    </r>
  </si>
  <si>
    <r>
      <rPr>
        <i/>
        <sz val="14"/>
        <color theme="1"/>
        <rFont val="Times New Roman"/>
        <family val="1"/>
      </rPr>
      <t>Tỷ lệ</t>
    </r>
  </si>
  <si>
    <r>
      <rPr>
        <i/>
        <sz val="14"/>
        <color theme="1"/>
        <rFont val="Times New Roman"/>
        <family val="1"/>
      </rPr>
      <t>%</t>
    </r>
  </si>
  <si>
    <r>
      <rPr>
        <b/>
        <sz val="14"/>
        <color theme="1"/>
        <rFont val="Times New Roman"/>
        <family val="1"/>
      </rPr>
      <t>Y tế</t>
    </r>
  </si>
  <si>
    <t>Phòng Y tế</t>
  </si>
  <si>
    <r>
      <rPr>
        <b/>
        <sz val="14"/>
        <color theme="1"/>
        <rFont val="Times New Roman"/>
        <family val="1"/>
      </rPr>
      <t>Lao động - Việc làm</t>
    </r>
  </si>
  <si>
    <t>Phòng Lao động, Thương binh xã hội</t>
  </si>
  <si>
    <r>
      <rPr>
        <i/>
        <sz val="14"/>
        <color theme="1"/>
        <rFont val="Times New Roman"/>
        <family val="1"/>
      </rPr>
      <t>Trong đó: xuất khẩu lao động</t>
    </r>
  </si>
  <si>
    <r>
      <rPr>
        <b/>
        <sz val="14"/>
        <color theme="1"/>
        <rFont val="Times New Roman"/>
        <family val="1"/>
      </rPr>
      <t>An sinh xã hội</t>
    </r>
  </si>
  <si>
    <r>
      <t xml:space="preserve">Mức giảm tỷ lệ hộ nghèo năm sau so với năm trước </t>
    </r>
    <r>
      <rPr>
        <b/>
        <sz val="14"/>
        <color theme="1"/>
        <rFont val="Times New Roman"/>
        <family val="1"/>
      </rPr>
      <t>(*)</t>
    </r>
  </si>
  <si>
    <t>Phòng Lao động, Thương binh và Xã hội phối hợp với BHXH huyện</t>
  </si>
  <si>
    <r>
      <rPr>
        <i/>
        <sz val="14"/>
        <color theme="1"/>
        <rFont val="Times New Roman"/>
        <family val="1"/>
      </rPr>
      <t>+ Số người tham gia bảo hiểm thất nghiệp</t>
    </r>
  </si>
  <si>
    <r>
      <rPr>
        <i/>
        <sz val="14"/>
        <color theme="1"/>
        <rFont val="Times New Roman"/>
        <family val="1"/>
      </rPr>
      <t>Người</t>
    </r>
  </si>
  <si>
    <r>
      <rPr>
        <i/>
        <sz val="14"/>
        <color theme="1"/>
        <rFont val="Times New Roman"/>
        <family val="1"/>
      </rPr>
      <t>128.735 (Trong đó trên địa bàn huyện chịu trách nhiệm 45.600 người)</t>
    </r>
  </si>
  <si>
    <r>
      <rPr>
        <i/>
        <sz val="14"/>
        <color theme="1"/>
        <rFont val="Times New Roman"/>
        <family val="1"/>
      </rPr>
      <t>+ Số người tham gia bảo hiểm xã hội bắt buộc</t>
    </r>
  </si>
  <si>
    <r>
      <rPr>
        <i/>
        <sz val="14"/>
        <color theme="1"/>
        <rFont val="Times New Roman"/>
        <family val="1"/>
      </rPr>
      <t>131.850 (Trong đó trên địa bàn huyện chịu trách nhiệm 56.000 người)</t>
    </r>
  </si>
  <si>
    <r>
      <rPr>
        <i/>
        <sz val="14"/>
        <color theme="1"/>
        <rFont val="Times New Roman"/>
        <family val="1"/>
      </rPr>
      <t>+Số người tham gia bảo hiểm xã hội tự nguyện</t>
    </r>
  </si>
  <si>
    <r>
      <rPr>
        <i/>
        <sz val="14"/>
        <color theme="1"/>
        <rFont val="Times New Roman"/>
        <family val="1"/>
      </rPr>
      <t>1315 (Trong đó trên địa bàn huyện chịu trách nhiệm 563 người)</t>
    </r>
  </si>
  <si>
    <r>
      <rPr>
        <b/>
        <sz val="14"/>
        <color theme="1"/>
        <rFont val="Times New Roman"/>
        <family val="1"/>
      </rPr>
      <t>Văn hóa</t>
    </r>
  </si>
  <si>
    <t>Phòng Văn hóa và Thông tin</t>
  </si>
  <si>
    <r>
      <rPr>
        <b/>
        <sz val="14"/>
        <color theme="1"/>
        <rFont val="Times New Roman"/>
        <family val="1"/>
      </rPr>
      <t>Môi trường</t>
    </r>
  </si>
  <si>
    <t>Phòng Tài nguyên và Môi trường</t>
  </si>
  <si>
    <t>Tỷ lệ dân số được dùng nước sạch</t>
  </si>
  <si>
    <t>Phòng Kinh tế và Hạ tầng</t>
  </si>
  <si>
    <t xml:space="preserve">Trong đó: </t>
  </si>
  <si>
    <t xml:space="preserve">Thành thị: </t>
  </si>
  <si>
    <r>
      <rPr>
        <b/>
        <sz val="14"/>
        <color theme="1"/>
        <rFont val="Times New Roman"/>
        <family val="1"/>
      </rPr>
      <t>An toàn thực phẩn</t>
    </r>
  </si>
  <si>
    <t>Tỷ lệ diện tích rau an toàn sản xuất VietGAP</t>
  </si>
  <si>
    <t>Tỷ lệ diện tích sản xuất thâm canh thủy sản VietGAP</t>
  </si>
  <si>
    <t>Tỷ lệ tổng đàn chăn nuôi lợn theo tiêu chuẩn VietGAP</t>
  </si>
  <si>
    <t>Tỷ lệ tổng đàn chăn nuôi gia cầm VietGAP</t>
  </si>
  <si>
    <r>
      <rPr>
        <b/>
        <sz val="14"/>
        <color theme="1"/>
        <rFont val="Times New Roman"/>
        <family val="1"/>
      </rPr>
      <t>Xây dựng Nông thôn mới</t>
    </r>
  </si>
  <si>
    <t>Xã NTM nâng cao tăng thêm</t>
  </si>
  <si>
    <r>
      <rPr>
        <b/>
        <sz val="14"/>
        <color theme="1"/>
        <rFont val="Times New Roman"/>
        <family val="1"/>
      </rPr>
      <t>Phát triển đô thị</t>
    </r>
  </si>
  <si>
    <t>Phủ kín quy hoạch chi tiết xây dựng trên diện tích cần lập quy hoạch đối với 9 xã, thị trấn dự kiến trở thành phường</t>
  </si>
  <si>
    <r>
      <t>Về giải quyết khiếu nại, tố cáo:</t>
    </r>
    <r>
      <rPr>
        <sz val="14"/>
        <color theme="1"/>
        <rFont val="Times New Roman"/>
        <family val="1"/>
      </rPr>
      <t xml:space="preserve"> </t>
    </r>
  </si>
  <si>
    <t xml:space="preserve">Tỷ lệ giải quyết đơn khiếu nại, tố cáo, phản ánh, kiến nghị thuộc thẩm quyền của Chủ tịch UBND huyện và cấp xã, thủ trưởng các cơ quan thuộc UBND huyện đạt trên </t>
  </si>
  <si>
    <t xml:space="preserve">Vụ việc khiếu nại, tố cáo giải quyết quá hạn </t>
  </si>
  <si>
    <t xml:space="preserve">Quyết định giải quyết khiếu nại, kết luận giải quyết tố cáo bị cấp có thẩm quyền hủy, cải, sửa </t>
  </si>
  <si>
    <t>Kết quả thực hiện đến 31/12/2021</t>
  </si>
  <si>
    <t>Phấn đấu thu ngân sách Nhà nước trên địa bàn (không kể thu từ đấu giá quyền sử dụng đất)</t>
  </si>
  <si>
    <t>Quy mô lớp</t>
  </si>
  <si>
    <t>Kinh tế &amp; Hạ tầng; Nông nghiệp và Phát triển nông thôn</t>
  </si>
  <si>
    <t>Đơn khiếu nại, tố cáo, phản ánh, kiến nghị được phân loại, xử lý đúng thời hạn và thẩm quyền</t>
  </si>
  <si>
    <t>KẾT QUẢ THỰC HIỆN PHÁT TRIỂN KINH TẾ - XÃ HỘI NĂM 2022, CHỈ TIÊU PHÁT TRIỂN KINH TẾ XÃ HỘI NĂM 2023</t>
  </si>
  <si>
    <t>Kèm theo Quyết định số       /QĐ-UBND ngày    /12/2022 của UBND huyện Việt Yên</t>
  </si>
  <si>
    <r>
      <rPr>
        <b/>
        <sz val="10"/>
        <rFont val="Times New Roman"/>
        <family val="1"/>
      </rPr>
      <t>TT</t>
    </r>
  </si>
  <si>
    <r>
      <rPr>
        <b/>
        <sz val="10"/>
        <rFont val="Times New Roman"/>
        <family val="1"/>
      </rPr>
      <t>Đơn vị tính</t>
    </r>
  </si>
  <si>
    <r>
      <rPr>
        <b/>
        <sz val="10"/>
        <rFont val="Times New Roman"/>
        <family val="1"/>
      </rPr>
      <t>CHỈ TIÊU KINH TẾ</t>
    </r>
  </si>
  <si>
    <r>
      <rPr>
        <b/>
        <sz val="10"/>
        <rFont val="Times New Roman"/>
        <family val="1"/>
      </rPr>
      <t>Các ngành, lĩnh vực kinh tế</t>
    </r>
  </si>
  <si>
    <r>
      <rPr>
        <b/>
        <sz val="10"/>
        <rFont val="Times New Roman"/>
        <family val="1"/>
      </rPr>
      <t>Không bao gồm Khu công nghiệp trên địa bàn</t>
    </r>
  </si>
  <si>
    <t>Tốc độ tăng trưởng GTSX (giá SS 2010)</t>
  </si>
  <si>
    <r>
      <rPr>
        <i/>
        <sz val="10"/>
        <rFont val="Times New Roman"/>
        <family val="1"/>
      </rPr>
      <t>Công nghiệp</t>
    </r>
  </si>
  <si>
    <r>
      <rPr>
        <i/>
        <sz val="10"/>
        <rFont val="Times New Roman"/>
        <family val="1"/>
      </rPr>
      <t>Xây dựng</t>
    </r>
  </si>
  <si>
    <t>GTSX (giá SS 2010)</t>
  </si>
  <si>
    <r>
      <rPr>
        <i/>
        <sz val="10"/>
        <rFont val="Times New Roman"/>
        <family val="1"/>
      </rPr>
      <t>công nghiệp</t>
    </r>
  </si>
  <si>
    <r>
      <rPr>
        <i/>
        <sz val="10"/>
        <rFont val="Times New Roman"/>
        <family val="1"/>
      </rPr>
      <t>Tỷ đồng</t>
    </r>
  </si>
  <si>
    <r>
      <rPr>
        <b/>
        <sz val="10"/>
        <rFont val="Times New Roman"/>
        <family val="1"/>
      </rPr>
      <t>GTSX hiện hành</t>
    </r>
  </si>
  <si>
    <r>
      <rPr>
        <b/>
        <sz val="10"/>
        <rFont val="Times New Roman"/>
        <family val="1"/>
      </rPr>
      <t>Cơ cấu GTSX hiện hành</t>
    </r>
  </si>
  <si>
    <r>
      <rPr>
        <b/>
        <sz val="10"/>
        <rFont val="Times New Roman"/>
        <family val="1"/>
      </rPr>
      <t>Bao gồm cả KCN trên địa bàn</t>
    </r>
  </si>
  <si>
    <r>
      <rPr>
        <b/>
        <sz val="10"/>
        <rFont val="Times New Roman"/>
        <family val="1"/>
      </rPr>
      <t>Tốc độ tăng trưởng GTSX (giá SS 2010)</t>
    </r>
  </si>
  <si>
    <r>
      <rPr>
        <b/>
        <sz val="10"/>
        <rFont val="Times New Roman"/>
        <family val="1"/>
      </rPr>
      <t>GTSX (giá SS 2010)</t>
    </r>
  </si>
  <si>
    <r>
      <rPr>
        <b/>
        <sz val="10"/>
        <rFont val="Times New Roman"/>
        <family val="1"/>
      </rPr>
      <t>2</t>
    </r>
  </si>
  <si>
    <r>
      <rPr>
        <b/>
        <sz val="10"/>
        <rFont val="Times New Roman"/>
        <family val="1"/>
      </rPr>
      <t>3</t>
    </r>
  </si>
  <si>
    <r>
      <rPr>
        <b/>
        <sz val="10"/>
        <rFont val="Times New Roman"/>
        <family val="1"/>
      </rPr>
      <t>Thu ngân sách</t>
    </r>
  </si>
  <si>
    <t>Phòng Tài chính - Kế hoạch</t>
  </si>
  <si>
    <t>Thu ngân sách Nhà nước trên địa bàn (không kể thu từ đấu giá quyền sử dụng đất)</t>
  </si>
  <si>
    <r>
      <rPr>
        <b/>
        <sz val="10"/>
        <rFont val="Times New Roman"/>
        <family val="1"/>
      </rPr>
      <t>4</t>
    </r>
  </si>
  <si>
    <r>
      <rPr>
        <b/>
        <sz val="10"/>
        <rFont val="Times New Roman"/>
        <family val="1"/>
      </rPr>
      <t>Tổng sản lượng lương thực có hạt</t>
    </r>
  </si>
  <si>
    <r>
      <rPr>
        <b/>
        <sz val="10"/>
        <rFont val="Times New Roman"/>
        <family val="1"/>
      </rPr>
      <t>Tấn</t>
    </r>
  </si>
  <si>
    <t>Phòng Kinh tế</t>
  </si>
  <si>
    <r>
      <rPr>
        <i/>
        <sz val="10"/>
        <rFont val="Times New Roman"/>
        <family val="1"/>
      </rPr>
      <t>Tổng đàn trâu</t>
    </r>
  </si>
  <si>
    <r>
      <rPr>
        <i/>
        <sz val="10"/>
        <rFont val="Times New Roman"/>
        <family val="1"/>
      </rPr>
      <t>Tổng đàn bò</t>
    </r>
  </si>
  <si>
    <r>
      <rPr>
        <i/>
        <sz val="10"/>
        <rFont val="Times New Roman"/>
        <family val="1"/>
      </rPr>
      <t>Tổng đàn lợn</t>
    </r>
  </si>
  <si>
    <r>
      <rPr>
        <i/>
        <sz val="10"/>
        <rFont val="Times New Roman"/>
        <family val="1"/>
      </rPr>
      <t>Tổng đàn gia cầm</t>
    </r>
  </si>
  <si>
    <r>
      <t>10</t>
    </r>
    <r>
      <rPr>
        <b/>
        <vertAlign val="superscript"/>
        <sz val="10"/>
        <rFont val="Times New Roman"/>
        <family val="1"/>
      </rPr>
      <t>3</t>
    </r>
    <r>
      <rPr>
        <sz val="10"/>
        <rFont val="Times New Roman"/>
        <family val="1"/>
      </rPr>
      <t>Con</t>
    </r>
  </si>
  <si>
    <r>
      <rPr>
        <i/>
        <sz val="10"/>
        <rFont val="Times New Roman"/>
        <family val="1"/>
      </rPr>
      <t>Sản lượng thịt hơi các loại</t>
    </r>
  </si>
  <si>
    <r>
      <rPr>
        <b/>
        <sz val="10"/>
        <rFont val="Times New Roman"/>
        <family val="1"/>
      </rPr>
      <t>CHỈ TIÊU MÔI TRƯỜNG - XÃ HỘI</t>
    </r>
  </si>
  <si>
    <r>
      <rPr>
        <b/>
        <sz val="10"/>
        <rFont val="Times New Roman"/>
        <family val="1"/>
      </rPr>
      <t>Quy mô trường</t>
    </r>
  </si>
  <si>
    <r>
      <rPr>
        <b/>
        <sz val="10"/>
        <rFont val="Times New Roman"/>
        <family val="1"/>
      </rPr>
      <t>Trường</t>
    </r>
  </si>
  <si>
    <r>
      <rPr>
        <b/>
        <sz val="10"/>
        <rFont val="Times New Roman"/>
        <family val="1"/>
      </rPr>
      <t>Quy mô lớp</t>
    </r>
  </si>
  <si>
    <t>Tỷ lệ trường đạt chuẩn quốc gia mức độ 1</t>
  </si>
  <si>
    <t>Tỷ lệ trường đạt chuẩn quốc gia mức độ 2</t>
  </si>
  <si>
    <r>
      <rPr>
        <i/>
        <sz val="10"/>
        <rFont val="Times New Roman"/>
        <family val="1"/>
      </rPr>
      <t>%</t>
    </r>
  </si>
  <si>
    <r>
      <rPr>
        <b/>
        <sz val="10"/>
        <rFont val="Times New Roman"/>
        <family val="1"/>
      </rPr>
      <t>Y tế</t>
    </r>
  </si>
  <si>
    <t>Tỷ lệ giường bệnh/vạn dân</t>
  </si>
  <si>
    <t>Giường/ Vạn dân</t>
  </si>
  <si>
    <r>
      <rPr>
        <b/>
        <sz val="10"/>
        <rFont val="Times New Roman"/>
        <family val="1"/>
      </rPr>
      <t>Lao động - Việc làm</t>
    </r>
  </si>
  <si>
    <t>Phòng Lao động Thương binh xã hội</t>
  </si>
  <si>
    <r>
      <rPr>
        <i/>
        <sz val="10"/>
        <rFont val="Times New Roman"/>
        <family val="1"/>
      </rPr>
      <t>Trong đó: xuất khẩu lao động</t>
    </r>
  </si>
  <si>
    <r>
      <rPr>
        <b/>
        <sz val="10"/>
        <rFont val="Times New Roman"/>
        <family val="1"/>
      </rPr>
      <t>An sinh xã hội</t>
    </r>
  </si>
  <si>
    <r>
      <t xml:space="preserve">Mức giảm tỷ lệ hộ nghèo năm sau so với năm trước </t>
    </r>
    <r>
      <rPr>
        <b/>
        <sz val="10"/>
        <rFont val="Times New Roman"/>
        <family val="1"/>
      </rPr>
      <t>(*)</t>
    </r>
  </si>
  <si>
    <t>Phòng Lao động Thương binh xã hội phối hợp với BHXH huyện</t>
  </si>
  <si>
    <r>
      <rPr>
        <i/>
        <sz val="10"/>
        <rFont val="Times New Roman"/>
        <family val="1"/>
      </rPr>
      <t>+ Số người tham gia bảo hiểm thất nghiệp</t>
    </r>
  </si>
  <si>
    <r>
      <rPr>
        <i/>
        <sz val="10"/>
        <rFont val="Times New Roman"/>
        <family val="1"/>
      </rPr>
      <t>Người</t>
    </r>
  </si>
  <si>
    <r>
      <rPr>
        <i/>
        <sz val="10"/>
        <rFont val="Times New Roman"/>
        <family val="1"/>
      </rPr>
      <t>+ Số người tham gia bảo hiểm xã hội bắt buộc</t>
    </r>
  </si>
  <si>
    <t xml:space="preserve">Số người mới tham gia bảo hiểm xã hội tự nguyện </t>
  </si>
  <si>
    <t>Số người tham gia bảo hiểm xã hội tự nguyện (lũy kế)</t>
  </si>
  <si>
    <r>
      <rPr>
        <b/>
        <sz val="10"/>
        <rFont val="Times New Roman"/>
        <family val="1"/>
      </rPr>
      <t>5</t>
    </r>
  </si>
  <si>
    <r>
      <rPr>
        <b/>
        <sz val="10"/>
        <rFont val="Times New Roman"/>
        <family val="1"/>
      </rPr>
      <t>Văn hóa</t>
    </r>
  </si>
  <si>
    <t>Phòng Văn hóa thông tin và thể thao</t>
  </si>
  <si>
    <t>Tỷ lệ hồ sơ công việc tại cấp xã được xử lý trên môi trường mạng</t>
  </si>
  <si>
    <r>
      <rPr>
        <b/>
        <sz val="10"/>
        <rFont val="Times New Roman"/>
        <family val="1"/>
      </rPr>
      <t>6</t>
    </r>
  </si>
  <si>
    <t>Tỷ lệ dân số nông thôn sử dụng nước hợp vệ sinh</t>
  </si>
  <si>
    <t>Phòng Tài nguyên Môi trường</t>
  </si>
  <si>
    <t>Tỷ lệ dân số được cung cấp nước sạch</t>
  </si>
  <si>
    <t>Phòng QLĐT</t>
  </si>
  <si>
    <t xml:space="preserve">Thành thị </t>
  </si>
  <si>
    <r>
      <rPr>
        <b/>
        <sz val="10"/>
        <rFont val="Times New Roman"/>
        <family val="1"/>
      </rPr>
      <t>7</t>
    </r>
  </si>
  <si>
    <r>
      <rPr>
        <b/>
        <sz val="10"/>
        <rFont val="Times New Roman"/>
        <family val="1"/>
      </rPr>
      <t>An toàn thực phẩn</t>
    </r>
  </si>
  <si>
    <t>Tỷ lệ diện tích rau an toàn sản xuất VietGap</t>
  </si>
  <si>
    <t>Tỷ lệ diện tích sản xuất thâm canh thủy sản VietGap</t>
  </si>
  <si>
    <t>Tỷ lệ tổng đàn chăn nuôi gia cầm VietGap</t>
  </si>
  <si>
    <r>
      <rPr>
        <b/>
        <sz val="10"/>
        <rFont val="Times New Roman"/>
        <family val="1"/>
      </rPr>
      <t>Phòng Y tế</t>
    </r>
  </si>
  <si>
    <r>
      <rPr>
        <b/>
        <sz val="10"/>
        <rFont val="Times New Roman"/>
        <family val="1"/>
      </rPr>
      <t>8</t>
    </r>
  </si>
  <si>
    <r>
      <rPr>
        <b/>
        <sz val="10"/>
        <rFont val="Times New Roman"/>
        <family val="1"/>
      </rPr>
      <t>Xây dựng Nông thôn mới</t>
    </r>
  </si>
  <si>
    <r>
      <rPr>
        <b/>
        <sz val="10"/>
        <rFont val="Times New Roman"/>
        <family val="1"/>
      </rPr>
      <t>9</t>
    </r>
  </si>
  <si>
    <r>
      <rPr>
        <b/>
        <sz val="10"/>
        <rFont val="Times New Roman"/>
        <family val="1"/>
      </rPr>
      <t>Phát triển đô thị</t>
    </r>
  </si>
  <si>
    <t>Tỷ lệ tuyến phố văn minh</t>
  </si>
  <si>
    <t>Tỷ lệ đường phố được chiếu sáng</t>
  </si>
  <si>
    <t>Công trình công cộng cấp đô thị</t>
  </si>
  <si>
    <t>công trình</t>
  </si>
  <si>
    <t>Tỷ lệ giải quyết đơn thư</t>
  </si>
  <si>
    <t xml:space="preserve">Giải quyết đơn thư thuộc thẩm quyền Chủ tịch UBND huyện </t>
  </si>
  <si>
    <t>Giải quyết đơn thư thuộc thẩm quyền Chủ tịch UBND xã</t>
  </si>
  <si>
    <t>Phòng kinh tế</t>
  </si>
  <si>
    <t>Tỷ lệ diện tích sản xuất thâm canh rau quả theo VietGap</t>
  </si>
  <si>
    <r>
      <rPr>
        <b/>
        <sz val="12"/>
        <rFont val="Times New Roman"/>
        <family val="1"/>
      </rPr>
      <t>Chỉ tiêu</t>
    </r>
  </si>
  <si>
    <t>I</t>
  </si>
  <si>
    <t>1.1</t>
  </si>
  <si>
    <t>II</t>
  </si>
  <si>
    <t>Giáo dục - đào tạo</t>
  </si>
  <si>
    <t>Nghị quyết số 164-NQ/HU</t>
  </si>
  <si>
    <t>1,35</t>
  </si>
  <si>
    <t>&gt;=</t>
  </si>
  <si>
    <t xml:space="preserve">So sánh cùng kỳ </t>
  </si>
  <si>
    <t xml:space="preserve">So sánh Nghị quyết 164-NQ/HU </t>
  </si>
  <si>
    <t>&gt;90</t>
  </si>
  <si>
    <t>Chi cục thống kê huyện (ước thực hiện)</t>
  </si>
  <si>
    <t>42,4</t>
  </si>
  <si>
    <t>So sánh Kế hoạch 2023</t>
  </si>
  <si>
    <t>Thị trấn đạt văn minh đô thị năm 2023</t>
  </si>
  <si>
    <t>Tỷ lệ tăng dân số tự nhiên</t>
  </si>
  <si>
    <t>KẾT QUẢ THỰC HIỆN PHÁT TRIỂN KINH TẾ - XÃ HỘI NĂM 2023, MỤC TIÊU KẾ HOẠCH 2024</t>
  </si>
  <si>
    <t xml:space="preserve"> Kết quả  6 tháng đầu năm 2023</t>
  </si>
  <si>
    <t>Kết quả năm 2022</t>
  </si>
  <si>
    <t>Kết quả năm 2023</t>
  </si>
  <si>
    <t xml:space="preserve">Chỉ tiêu dự kiến 2024 </t>
  </si>
  <si>
    <t>So sánh Nghị quyết 164</t>
  </si>
  <si>
    <t>So sánh NQ28</t>
  </si>
  <si>
    <t>So sánh năm 2022</t>
  </si>
  <si>
    <t>Kế hoạch 2023 (NQ 28/NQ-HĐND)</t>
  </si>
  <si>
    <t>-0,03</t>
  </si>
  <si>
    <t>9.2</t>
  </si>
  <si>
    <t>19.2</t>
  </si>
  <si>
    <t>giảm 0,3%</t>
  </si>
  <si>
    <t>giảm 0,8%</t>
  </si>
  <si>
    <t>giảm 0,1%</t>
  </si>
  <si>
    <t>2023 điều chỉnh</t>
  </si>
  <si>
    <t>Xã nâng cao  tăng thêm</t>
  </si>
  <si>
    <t xml:space="preserve">&gt;= </t>
  </si>
  <si>
    <t>Tỷ lệ đám tang sử dụng hình thức hỏa táng</t>
  </si>
  <si>
    <t>Tỷ lệ huy động trẻ nhà trẻ</t>
  </si>
  <si>
    <t>Tài nguyên và Môi trường</t>
  </si>
  <si>
    <t>Cấp giấy chứng nhận quyền sử dụng đất</t>
  </si>
  <si>
    <t>Đất nông nghiệp</t>
  </si>
  <si>
    <t>Đất ở</t>
  </si>
  <si>
    <t>GCN</t>
  </si>
  <si>
    <t>(Kèm theo Báo cáo số 1314/BC-UBND ngày 07/12/2023 của UBND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</si>
</sst>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 _₫_-;\-* #,##0.00\ _₫_-;_-* &quot;-&quot;??\ _₫_-;_-@_-"/>
    <numFmt numFmtId="165" formatCode="_(* #,##0.0_);_(* \(#,##0.0\);_(* &quot;-&quot;??_);_(@_)"/>
    <numFmt numFmtId="166" formatCode="_(* #,##0_);_(* \(#,##0\);_(* &quot;-&quot;??_);_(@_)"/>
    <numFmt numFmtId="167" formatCode="0.0"/>
    <numFmt numFmtId="168" formatCode="#,##0.0"/>
    <numFmt numFmtId="169" formatCode="_(* #,##0.000_);_(* \(#,##0.000\);_(* &quot;-&quot;??_);_(@_)"/>
    <numFmt numFmtId="170" formatCode="0.0%"/>
    <numFmt numFmtId="171" formatCode="_-* #,##0.0\ _₫_-;\-* #,##0.0\ _₫_-;_-* &quot;-&quot;?\ _₫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i/>
      <sz val="12"/>
      <name val="Times New Roman"/>
      <family val="1"/>
    </font>
    <font>
      <b/>
      <sz val="10"/>
      <name val="Times New Roman"/>
      <family val="1"/>
    </font>
    <font>
      <b/>
      <i/>
      <sz val="12"/>
      <name val="Times New Roman"/>
      <family val="1"/>
    </font>
    <font>
      <b/>
      <sz val="12"/>
      <name val="Times New Roman"/>
      <family val="1"/>
    </font>
    <font>
      <b/>
      <i/>
      <sz val="10"/>
      <name val="Times New Roman"/>
      <family val="1"/>
    </font>
    <font>
      <sz val="10"/>
      <name val="Arial"/>
      <family val="2"/>
    </font>
    <font>
      <sz val="10"/>
      <name val="Times New Roman"/>
      <family val="1"/>
    </font>
    <font>
      <i/>
      <sz val="10"/>
      <name val="Times New Roman"/>
      <family val="1"/>
    </font>
    <font>
      <sz val="12"/>
      <color rgb="FFFF0000"/>
      <name val="Times New Roman"/>
      <family val="1"/>
    </font>
    <font>
      <sz val="14"/>
      <color theme="1"/>
      <name val="Times New Roman"/>
      <family val="1"/>
    </font>
    <font>
      <b/>
      <sz val="14"/>
      <color theme="1"/>
      <name val="Times New Roman"/>
      <family val="1"/>
    </font>
    <font>
      <sz val="10"/>
      <color theme="1"/>
      <name val="Times New Roman"/>
      <family val="1"/>
    </font>
    <font>
      <i/>
      <sz val="14"/>
      <color theme="1"/>
      <name val="Times New Roman"/>
      <family val="1"/>
    </font>
    <font>
      <sz val="12"/>
      <name val="Arial"/>
      <family val="2"/>
      <charset val="163"/>
    </font>
    <font>
      <b/>
      <vertAlign val="subscript"/>
      <sz val="14"/>
      <color theme="1"/>
      <name val="Times New Roman"/>
      <family val="1"/>
    </font>
    <font>
      <b/>
      <vertAlign val="superscript"/>
      <sz val="14"/>
      <color theme="1"/>
      <name val="Times New Roman"/>
      <family val="1"/>
    </font>
    <font>
      <b/>
      <i/>
      <sz val="14"/>
      <color theme="1"/>
      <name val="Times New Roman"/>
      <family val="1"/>
    </font>
    <font>
      <sz val="10"/>
      <color rgb="FFFF0000"/>
      <name val="Times New Roman"/>
      <family val="1"/>
    </font>
    <font>
      <b/>
      <vertAlign val="superscript"/>
      <sz val="10"/>
      <name val="Times New Roman"/>
      <family val="1"/>
    </font>
    <font>
      <sz val="10"/>
      <color theme="1"/>
      <name val="Calibri"/>
      <family val="2"/>
      <scheme val="minor"/>
    </font>
    <font>
      <b/>
      <sz val="11"/>
      <name val="Times New Roman"/>
      <family val="1"/>
    </font>
    <font>
      <sz val="10"/>
      <color indexed="8"/>
      <name val="Times New Roman"/>
      <family val="1"/>
    </font>
    <font>
      <i/>
      <sz val="11"/>
      <name val="Times New Roman"/>
      <family val="1"/>
    </font>
    <font>
      <b/>
      <vertAlign val="subscript"/>
      <sz val="12"/>
      <name val="Times New Roman"/>
      <family val="1"/>
    </font>
    <font>
      <sz val="10"/>
      <name val="Arial"/>
      <family val="2"/>
    </font>
    <font>
      <sz val="10"/>
      <color theme="0"/>
      <name val="Times New Roman"/>
      <family val="1"/>
    </font>
    <font>
      <b/>
      <sz val="10"/>
      <name val="Times New Roman"/>
      <family val="1"/>
      <charset val="163"/>
    </font>
    <font>
      <i/>
      <sz val="10"/>
      <name val="Times New Roman"/>
      <family val="1"/>
      <charset val="163"/>
    </font>
    <font>
      <i/>
      <sz val="13"/>
      <name val="Times New Roman"/>
      <family val="1"/>
      <charset val="163"/>
    </font>
    <font>
      <b/>
      <sz val="14"/>
      <name val="Times New Roman"/>
      <family val="1"/>
    </font>
    <font>
      <sz val="9"/>
      <name val="Times New Roman"/>
      <family val="1"/>
    </font>
    <font>
      <sz val="10"/>
      <name val="Times New Roman"/>
      <family val="1"/>
      <charset val="163"/>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1">
    <xf numFmtId="0" fontId="0" fillId="0" borderId="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08">
    <xf numFmtId="0" fontId="0" fillId="0" borderId="0" xfId="0"/>
    <xf numFmtId="0" fontId="5" fillId="0" borderId="0" xfId="0" applyFont="1"/>
    <xf numFmtId="0" fontId="7" fillId="0" borderId="1" xfId="0" applyFont="1" applyBorder="1" applyAlignment="1">
      <alignment horizontal="center" vertical="center" wrapText="1"/>
    </xf>
    <xf numFmtId="0" fontId="8" fillId="0" borderId="0" xfId="0" applyFont="1"/>
    <xf numFmtId="0" fontId="5" fillId="0" borderId="0" xfId="0" applyFont="1" applyAlignment="1">
      <alignment horizontal="center"/>
    </xf>
    <xf numFmtId="0" fontId="5" fillId="0" borderId="1" xfId="0" applyFont="1" applyBorder="1"/>
    <xf numFmtId="166" fontId="12" fillId="0" borderId="1" xfId="0" applyNumberFormat="1" applyFont="1" applyBorder="1" applyAlignment="1">
      <alignment vertical="center"/>
    </xf>
    <xf numFmtId="166" fontId="12" fillId="0" borderId="1" xfId="1" applyNumberFormat="1" applyFont="1" applyFill="1" applyBorder="1" applyAlignment="1">
      <alignment vertical="center" wrapText="1"/>
    </xf>
    <xf numFmtId="166" fontId="7" fillId="0" borderId="1" xfId="1" applyNumberFormat="1" applyFont="1" applyFill="1" applyBorder="1" applyAlignment="1">
      <alignment vertical="center" wrapText="1"/>
    </xf>
    <xf numFmtId="165" fontId="7" fillId="0" borderId="1" xfId="1" applyNumberFormat="1" applyFont="1" applyFill="1" applyBorder="1" applyAlignment="1">
      <alignment vertical="center" wrapText="1"/>
    </xf>
    <xf numFmtId="0" fontId="6" fillId="0" borderId="0" xfId="0" applyFont="1"/>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right"/>
    </xf>
    <xf numFmtId="0" fontId="14" fillId="0" borderId="1" xfId="0" applyFont="1" applyBorder="1" applyAlignment="1">
      <alignment horizontal="center" vertical="center"/>
    </xf>
    <xf numFmtId="0" fontId="5" fillId="2" borderId="0" xfId="0" applyFont="1" applyFill="1"/>
    <xf numFmtId="0" fontId="12" fillId="0" borderId="1" xfId="0" applyFont="1" applyBorder="1" applyAlignment="1">
      <alignment horizontal="center"/>
    </xf>
    <xf numFmtId="0" fontId="12" fillId="0" borderId="1" xfId="0" applyFont="1" applyBorder="1"/>
    <xf numFmtId="0" fontId="7" fillId="0" borderId="1" xfId="0" applyFont="1" applyBorder="1" applyAlignment="1">
      <alignment horizontal="center"/>
    </xf>
    <xf numFmtId="0" fontId="9" fillId="0" borderId="0" xfId="0" applyFont="1"/>
    <xf numFmtId="0" fontId="12" fillId="0" borderId="0" xfId="0" applyFont="1"/>
    <xf numFmtId="0" fontId="9" fillId="0" borderId="0" xfId="0" applyFont="1" applyAlignment="1">
      <alignment horizontal="right"/>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left" vertical="center"/>
    </xf>
    <xf numFmtId="0" fontId="14" fillId="0" borderId="1" xfId="0" applyFont="1" applyBorder="1" applyAlignment="1">
      <alignment horizontal="left" vertical="center"/>
    </xf>
    <xf numFmtId="166" fontId="12" fillId="0" borderId="1" xfId="0" applyNumberFormat="1" applyFont="1" applyBorder="1"/>
    <xf numFmtId="166" fontId="7" fillId="0" borderId="1" xfId="0" applyNumberFormat="1" applyFont="1" applyBorder="1"/>
    <xf numFmtId="0" fontId="9" fillId="0" borderId="0" xfId="0" applyFont="1" applyAlignment="1">
      <alignment vertical="center" wrapText="1"/>
    </xf>
    <xf numFmtId="166" fontId="12" fillId="0" borderId="1" xfId="2" applyNumberFormat="1" applyFont="1" applyFill="1" applyBorder="1" applyAlignment="1">
      <alignment vertical="center" wrapText="1"/>
    </xf>
    <xf numFmtId="165" fontId="12" fillId="0" borderId="1" xfId="2" applyNumberFormat="1" applyFont="1" applyFill="1" applyBorder="1" applyAlignment="1">
      <alignment vertical="center"/>
    </xf>
    <xf numFmtId="0" fontId="7" fillId="2" borderId="1" xfId="0" applyFont="1" applyFill="1" applyBorder="1" applyAlignment="1">
      <alignment horizontal="center" vertical="center" wrapText="1"/>
    </xf>
    <xf numFmtId="166" fontId="12" fillId="2" borderId="1" xfId="1" applyNumberFormat="1" applyFont="1" applyFill="1" applyBorder="1" applyAlignment="1">
      <alignment vertical="center" wrapText="1"/>
    </xf>
    <xf numFmtId="165" fontId="7" fillId="2" borderId="1" xfId="1" applyNumberFormat="1" applyFont="1" applyFill="1" applyBorder="1" applyAlignment="1">
      <alignment vertical="center" wrapText="1"/>
    </xf>
    <xf numFmtId="0" fontId="9" fillId="2" borderId="0" xfId="0" applyFont="1" applyFill="1" applyAlignment="1">
      <alignment horizontal="center"/>
    </xf>
    <xf numFmtId="0" fontId="6" fillId="2" borderId="0" xfId="0" applyFont="1" applyFill="1" applyAlignment="1">
      <alignment horizontal="center"/>
    </xf>
    <xf numFmtId="0" fontId="6" fillId="2" borderId="0" xfId="0" applyFont="1" applyFill="1"/>
    <xf numFmtId="166" fontId="5" fillId="0" borderId="1" xfId="0" applyNumberFormat="1" applyFont="1" applyBorder="1"/>
    <xf numFmtId="166" fontId="12" fillId="2" borderId="1" xfId="0" applyNumberFormat="1" applyFont="1" applyFill="1" applyBorder="1"/>
    <xf numFmtId="0" fontId="15" fillId="0" borderId="0" xfId="0" applyFont="1" applyAlignment="1">
      <alignment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1" xfId="0" applyFont="1" applyBorder="1" applyAlignment="1">
      <alignment horizontal="left" vertical="center" wrapText="1"/>
    </xf>
    <xf numFmtId="165" fontId="15" fillId="0" borderId="1" xfId="1"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0" xfId="0" applyNumberFormat="1" applyFont="1" applyAlignment="1">
      <alignment wrapText="1"/>
    </xf>
    <xf numFmtId="165" fontId="15" fillId="0" borderId="1" xfId="0" applyNumberFormat="1" applyFont="1" applyBorder="1" applyAlignment="1">
      <alignment horizontal="center" vertical="center" wrapText="1"/>
    </xf>
    <xf numFmtId="165" fontId="15" fillId="0" borderId="0" xfId="0" applyNumberFormat="1" applyFont="1" applyAlignment="1">
      <alignment wrapText="1"/>
    </xf>
    <xf numFmtId="4" fontId="15" fillId="0" borderId="1" xfId="0" applyNumberFormat="1" applyFont="1" applyBorder="1" applyAlignment="1">
      <alignment horizontal="center" vertical="center" wrapText="1"/>
    </xf>
    <xf numFmtId="2" fontId="15" fillId="0" borderId="0" xfId="0" applyNumberFormat="1" applyFont="1" applyAlignment="1">
      <alignment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left" wrapText="1"/>
    </xf>
    <xf numFmtId="2" fontId="15" fillId="0" borderId="3" xfId="0" applyNumberFormat="1" applyFont="1" applyBorder="1" applyAlignment="1">
      <alignment horizontal="right" wrapText="1"/>
    </xf>
    <xf numFmtId="0" fontId="16" fillId="0" borderId="1" xfId="0" applyFont="1" applyBorder="1" applyAlignment="1">
      <alignment horizontal="left" vertical="center" wrapText="1"/>
    </xf>
    <xf numFmtId="166" fontId="15" fillId="0" borderId="1" xfId="1" applyNumberFormat="1" applyFont="1" applyFill="1" applyBorder="1" applyAlignment="1">
      <alignment horizontal="center" vertical="center" wrapText="1"/>
    </xf>
    <xf numFmtId="0" fontId="18" fillId="0" borderId="1" xfId="0" applyFont="1" applyBorder="1" applyAlignment="1">
      <alignment horizontal="left" vertical="center" wrapText="1"/>
    </xf>
    <xf numFmtId="10" fontId="15" fillId="0" borderId="1" xfId="0" applyNumberFormat="1" applyFont="1" applyBorder="1" applyAlignment="1">
      <alignment horizontal="center" vertical="center" wrapText="1"/>
    </xf>
    <xf numFmtId="165" fontId="15" fillId="0" borderId="3" xfId="0" applyNumberFormat="1" applyFont="1" applyBorder="1" applyAlignment="1">
      <alignment horizontal="right" wrapText="1"/>
    </xf>
    <xf numFmtId="1" fontId="15" fillId="0" borderId="1" xfId="0" applyNumberFormat="1" applyFont="1" applyBorder="1" applyAlignment="1">
      <alignment horizontal="center" vertical="center" wrapText="1"/>
    </xf>
    <xf numFmtId="167" fontId="15" fillId="0" borderId="1" xfId="0" applyNumberFormat="1" applyFont="1" applyBorder="1" applyAlignment="1">
      <alignment horizontal="center" vertical="center" wrapText="1"/>
    </xf>
    <xf numFmtId="166" fontId="16" fillId="0" borderId="1" xfId="2" quotePrefix="1" applyNumberFormat="1" applyFont="1" applyFill="1" applyBorder="1" applyAlignment="1">
      <alignment horizontal="center" vertical="center" wrapText="1"/>
    </xf>
    <xf numFmtId="166" fontId="16" fillId="0" borderId="1" xfId="2" applyNumberFormat="1" applyFont="1" applyFill="1" applyBorder="1" applyAlignment="1">
      <alignment horizontal="center" vertical="center" wrapText="1"/>
    </xf>
    <xf numFmtId="43" fontId="16" fillId="0" borderId="1" xfId="2" applyFont="1" applyFill="1" applyBorder="1" applyAlignment="1">
      <alignment horizontal="center" vertical="center" wrapText="1"/>
    </xf>
    <xf numFmtId="0" fontId="15" fillId="0" borderId="1" xfId="0" quotePrefix="1" applyFont="1" applyBorder="1" applyAlignment="1">
      <alignment horizontal="center" vertical="center" wrapText="1"/>
    </xf>
    <xf numFmtId="43" fontId="15"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0" fontId="22" fillId="0" borderId="1" xfId="0" applyFont="1" applyBorder="1" applyAlignment="1">
      <alignment vertical="center" wrapText="1"/>
    </xf>
    <xf numFmtId="0" fontId="15"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0" xfId="0" applyFont="1" applyAlignment="1">
      <alignment wrapText="1"/>
    </xf>
    <xf numFmtId="0" fontId="18" fillId="0" borderId="1" xfId="0" applyFont="1" applyBorder="1" applyAlignment="1">
      <alignment vertical="center" wrapText="1"/>
    </xf>
    <xf numFmtId="43" fontId="15" fillId="0" borderId="1" xfId="1" applyFont="1" applyFill="1" applyBorder="1" applyAlignment="1">
      <alignment horizontal="center" vertical="center" wrapText="1"/>
    </xf>
    <xf numFmtId="0" fontId="16" fillId="0" borderId="1" xfId="0" applyFont="1" applyBorder="1" applyAlignment="1">
      <alignment vertical="center" wrapText="1"/>
    </xf>
    <xf numFmtId="0" fontId="16" fillId="0" borderId="0" xfId="0" applyFont="1" applyAlignment="1">
      <alignment horizontal="center" vertical="center" wrapText="1"/>
    </xf>
    <xf numFmtId="0" fontId="15" fillId="0" borderId="4" xfId="0" applyFont="1" applyBorder="1" applyAlignment="1">
      <alignment vertical="center" wrapText="1"/>
    </xf>
    <xf numFmtId="0" fontId="15" fillId="0" borderId="1" xfId="0" applyFont="1" applyBorder="1" applyAlignment="1">
      <alignment horizontal="center" vertical="center" wrapText="1"/>
    </xf>
    <xf numFmtId="0" fontId="15" fillId="0" borderId="0" xfId="0" applyFont="1" applyAlignment="1">
      <alignment horizontal="center" vertical="top" wrapText="1"/>
    </xf>
    <xf numFmtId="0" fontId="16" fillId="0" borderId="1" xfId="0" applyFont="1" applyBorder="1" applyAlignment="1">
      <alignment horizontal="center" vertical="center" wrapText="1"/>
    </xf>
    <xf numFmtId="0" fontId="12" fillId="0" borderId="0" xfId="13" applyFont="1"/>
    <xf numFmtId="0" fontId="12" fillId="0" borderId="0" xfId="13" applyFont="1" applyAlignment="1">
      <alignment horizontal="center" vertical="center"/>
    </xf>
    <xf numFmtId="0" fontId="12" fillId="0" borderId="1" xfId="13" applyFont="1" applyBorder="1" applyAlignment="1">
      <alignment horizontal="center" vertical="center"/>
    </xf>
    <xf numFmtId="0" fontId="12" fillId="0" borderId="1" xfId="13" applyFont="1" applyBorder="1" applyAlignment="1">
      <alignment horizontal="center" vertical="center" wrapText="1"/>
    </xf>
    <xf numFmtId="0" fontId="7" fillId="0" borderId="1" xfId="13" applyFont="1" applyBorder="1" applyAlignment="1">
      <alignment horizontal="center" vertical="center" wrapText="1"/>
    </xf>
    <xf numFmtId="0" fontId="12" fillId="3" borderId="0" xfId="13" applyFont="1" applyFill="1"/>
    <xf numFmtId="0" fontId="7" fillId="3" borderId="0" xfId="13" applyFont="1" applyFill="1"/>
    <xf numFmtId="0" fontId="23" fillId="0" borderId="0" xfId="13" applyFont="1"/>
    <xf numFmtId="2" fontId="12" fillId="0" borderId="0" xfId="13" applyNumberFormat="1" applyFont="1"/>
    <xf numFmtId="0" fontId="25" fillId="0" borderId="0" xfId="13" applyFont="1"/>
    <xf numFmtId="0" fontId="7" fillId="3" borderId="1" xfId="13" applyFont="1" applyFill="1" applyBorder="1" applyAlignment="1">
      <alignment horizontal="center" vertical="center" wrapText="1"/>
    </xf>
    <xf numFmtId="0" fontId="25" fillId="3" borderId="0" xfId="13" applyFont="1" applyFill="1"/>
    <xf numFmtId="0" fontId="5" fillId="0" borderId="1" xfId="13" applyFont="1" applyBorder="1" applyAlignment="1">
      <alignment horizontal="center" vertical="center"/>
    </xf>
    <xf numFmtId="0" fontId="28" fillId="0" borderId="0" xfId="0" applyFont="1"/>
    <xf numFmtId="0" fontId="7" fillId="0" borderId="6" xfId="13" applyFont="1" applyBorder="1" applyAlignment="1">
      <alignment horizontal="center" vertical="center" wrapText="1"/>
    </xf>
    <xf numFmtId="0" fontId="12" fillId="0" borderId="6" xfId="13" applyFont="1" applyBorder="1" applyAlignment="1">
      <alignment horizontal="left" vertical="top"/>
    </xf>
    <xf numFmtId="0" fontId="12" fillId="0" borderId="6" xfId="13" applyFont="1" applyBorder="1" applyAlignment="1">
      <alignment horizontal="center" vertical="center"/>
    </xf>
    <xf numFmtId="0" fontId="7" fillId="0" borderId="6" xfId="13" applyFont="1" applyBorder="1" applyAlignment="1">
      <alignment horizontal="center" vertical="center"/>
    </xf>
    <xf numFmtId="0" fontId="12" fillId="3" borderId="6" xfId="13" applyFont="1" applyFill="1" applyBorder="1"/>
    <xf numFmtId="0" fontId="7" fillId="0" borderId="1" xfId="13" applyFont="1" applyBorder="1" applyAlignment="1">
      <alignment vertical="center" wrapText="1"/>
    </xf>
    <xf numFmtId="0" fontId="7" fillId="0" borderId="5" xfId="13" applyFont="1" applyBorder="1" applyAlignment="1">
      <alignment horizontal="center" vertical="center" wrapText="1"/>
    </xf>
    <xf numFmtId="0" fontId="7" fillId="0" borderId="10" xfId="13" applyFont="1" applyBorder="1" applyAlignment="1">
      <alignment horizontal="center"/>
    </xf>
    <xf numFmtId="0" fontId="12" fillId="0" borderId="10" xfId="13" applyFont="1" applyBorder="1" applyAlignment="1">
      <alignment horizontal="left"/>
    </xf>
    <xf numFmtId="0" fontId="12" fillId="0" borderId="10" xfId="13" applyFont="1" applyBorder="1" applyAlignment="1">
      <alignment horizontal="left" vertical="top" indent="1"/>
    </xf>
    <xf numFmtId="0" fontId="12" fillId="3" borderId="10" xfId="13" applyFont="1" applyFill="1" applyBorder="1" applyAlignment="1">
      <alignment horizontal="left" vertical="top" indent="1"/>
    </xf>
    <xf numFmtId="0" fontId="12" fillId="0" borderId="10" xfId="13" applyFont="1" applyBorder="1" applyAlignment="1">
      <alignment horizontal="center" vertical="top"/>
    </xf>
    <xf numFmtId="0" fontId="26" fillId="0" borderId="11" xfId="13" applyFont="1" applyBorder="1" applyAlignment="1">
      <alignment horizontal="center"/>
    </xf>
    <xf numFmtId="0" fontId="12" fillId="0" borderId="11" xfId="13" applyFont="1" applyBorder="1" applyAlignment="1">
      <alignment horizontal="left"/>
    </xf>
    <xf numFmtId="0" fontId="12" fillId="0" borderId="11" xfId="13" applyFont="1" applyBorder="1" applyAlignment="1">
      <alignment horizontal="left" vertical="top" indent="1"/>
    </xf>
    <xf numFmtId="0" fontId="12" fillId="3" borderId="11" xfId="13" applyFont="1" applyFill="1" applyBorder="1" applyAlignment="1">
      <alignment horizontal="left" vertical="top" indent="1"/>
    </xf>
    <xf numFmtId="0" fontId="12" fillId="0" borderId="11" xfId="13" applyFont="1" applyBorder="1" applyAlignment="1">
      <alignment horizontal="center" vertical="top"/>
    </xf>
    <xf numFmtId="0" fontId="29" fillId="0" borderId="11" xfId="13" applyFont="1" applyBorder="1" applyAlignment="1">
      <alignment horizontal="center"/>
    </xf>
    <xf numFmtId="0" fontId="12" fillId="0" borderId="11" xfId="13" applyFont="1" applyBorder="1" applyAlignment="1">
      <alignment horizontal="left" wrapText="1"/>
    </xf>
    <xf numFmtId="0" fontId="12" fillId="3" borderId="11" xfId="13" applyFont="1" applyFill="1" applyBorder="1" applyAlignment="1">
      <alignment horizontal="center" vertical="center"/>
    </xf>
    <xf numFmtId="0" fontId="7" fillId="3" borderId="11" xfId="13" applyFont="1" applyFill="1" applyBorder="1" applyAlignment="1">
      <alignment horizontal="left"/>
    </xf>
    <xf numFmtId="0" fontId="12" fillId="3" borderId="11" xfId="13" applyFont="1" applyFill="1" applyBorder="1" applyAlignment="1">
      <alignment horizontal="center"/>
    </xf>
    <xf numFmtId="165" fontId="12" fillId="3" borderId="11" xfId="14" applyNumberFormat="1" applyFont="1" applyFill="1" applyBorder="1" applyAlignment="1">
      <alignment horizontal="center" vertical="center"/>
    </xf>
    <xf numFmtId="168" fontId="10" fillId="0" borderId="11" xfId="13" applyNumberFormat="1" applyFont="1" applyBorder="1" applyAlignment="1">
      <alignment horizontal="center" vertical="center" wrapText="1"/>
    </xf>
    <xf numFmtId="165" fontId="10" fillId="0" borderId="11" xfId="14" applyNumberFormat="1" applyFont="1" applyFill="1" applyBorder="1" applyAlignment="1">
      <alignment horizontal="center" vertical="center" wrapText="1"/>
    </xf>
    <xf numFmtId="3" fontId="10" fillId="0" borderId="11" xfId="13" applyNumberFormat="1" applyFont="1" applyBorder="1" applyAlignment="1">
      <alignment horizontal="center" vertical="center" wrapText="1"/>
    </xf>
    <xf numFmtId="0" fontId="12" fillId="3" borderId="11" xfId="13" applyFont="1" applyFill="1" applyBorder="1" applyAlignment="1">
      <alignment horizontal="left"/>
    </xf>
    <xf numFmtId="165" fontId="12" fillId="0" borderId="11" xfId="14" applyNumberFormat="1" applyFont="1" applyFill="1" applyBorder="1" applyAlignment="1">
      <alignment horizontal="center" vertical="center" wrapText="1"/>
    </xf>
    <xf numFmtId="3" fontId="12" fillId="0" borderId="11" xfId="13" applyNumberFormat="1" applyFont="1" applyBorder="1" applyAlignment="1">
      <alignment horizontal="center" vertical="center" wrapText="1"/>
    </xf>
    <xf numFmtId="3" fontId="13" fillId="0" borderId="11" xfId="13" applyNumberFormat="1" applyFont="1" applyBorder="1" applyAlignment="1">
      <alignment horizontal="center" vertical="center" wrapText="1"/>
    </xf>
    <xf numFmtId="0" fontId="12" fillId="3" borderId="11" xfId="13" applyFont="1" applyFill="1" applyBorder="1"/>
    <xf numFmtId="165" fontId="7" fillId="3" borderId="11" xfId="14" applyNumberFormat="1" applyFont="1" applyFill="1" applyBorder="1" applyAlignment="1">
      <alignment horizontal="center" vertical="center"/>
    </xf>
    <xf numFmtId="166" fontId="10" fillId="3" borderId="11" xfId="14" applyNumberFormat="1" applyFont="1" applyFill="1" applyBorder="1" applyAlignment="1">
      <alignment horizontal="center" vertical="center" wrapText="1"/>
    </xf>
    <xf numFmtId="168" fontId="10" fillId="3" borderId="11" xfId="13" applyNumberFormat="1" applyFont="1" applyFill="1" applyBorder="1" applyAlignment="1">
      <alignment horizontal="center" vertical="center" wrapText="1"/>
    </xf>
    <xf numFmtId="165" fontId="7" fillId="3" borderId="11" xfId="14" applyNumberFormat="1" applyFont="1" applyFill="1" applyBorder="1" applyAlignment="1">
      <alignment horizontal="center" vertical="center" wrapText="1"/>
    </xf>
    <xf numFmtId="166" fontId="7" fillId="3" borderId="11" xfId="14" applyNumberFormat="1" applyFont="1" applyFill="1" applyBorder="1" applyAlignment="1">
      <alignment horizontal="center" vertical="center" wrapText="1"/>
    </xf>
    <xf numFmtId="3" fontId="13" fillId="3" borderId="11" xfId="13" applyNumberFormat="1" applyFont="1" applyFill="1" applyBorder="1" applyAlignment="1">
      <alignment horizontal="center" vertical="center" wrapText="1"/>
    </xf>
    <xf numFmtId="166" fontId="12" fillId="3" borderId="11" xfId="14" applyNumberFormat="1" applyFont="1" applyFill="1" applyBorder="1" applyAlignment="1">
      <alignment horizontal="center" vertical="center" wrapText="1"/>
    </xf>
    <xf numFmtId="3" fontId="12" fillId="3" borderId="11" xfId="13" applyNumberFormat="1" applyFont="1" applyFill="1" applyBorder="1" applyAlignment="1">
      <alignment horizontal="right" vertical="center" wrapText="1"/>
    </xf>
    <xf numFmtId="166" fontId="13" fillId="3" borderId="11" xfId="14" applyNumberFormat="1" applyFont="1" applyFill="1" applyBorder="1" applyAlignment="1">
      <alignment horizontal="center" vertical="center" wrapText="1"/>
    </xf>
    <xf numFmtId="3" fontId="12" fillId="3" borderId="11" xfId="13" applyNumberFormat="1" applyFont="1" applyFill="1" applyBorder="1" applyAlignment="1">
      <alignment horizontal="center" vertical="center" wrapText="1"/>
    </xf>
    <xf numFmtId="165" fontId="12" fillId="3" borderId="11" xfId="13" applyNumberFormat="1" applyFont="1" applyFill="1" applyBorder="1" applyAlignment="1">
      <alignment horizontal="center" vertical="center"/>
    </xf>
    <xf numFmtId="166" fontId="10" fillId="3" borderId="11" xfId="13" applyNumberFormat="1" applyFont="1" applyFill="1" applyBorder="1" applyAlignment="1">
      <alignment horizontal="center" vertical="center" wrapText="1"/>
    </xf>
    <xf numFmtId="168" fontId="12" fillId="3" borderId="11" xfId="15" applyNumberFormat="1" applyFont="1" applyFill="1" applyBorder="1" applyAlignment="1">
      <alignment horizontal="center" vertical="center" wrapText="1"/>
    </xf>
    <xf numFmtId="168" fontId="12" fillId="3" borderId="11" xfId="15" applyNumberFormat="1" applyFont="1" applyFill="1" applyBorder="1" applyAlignment="1">
      <alignment horizontal="right" vertical="center" wrapText="1"/>
    </xf>
    <xf numFmtId="0" fontId="7" fillId="3" borderId="11" xfId="13" applyFont="1" applyFill="1" applyBorder="1" applyAlignment="1">
      <alignment horizontal="center" vertical="center"/>
    </xf>
    <xf numFmtId="4" fontId="7" fillId="0" borderId="11" xfId="13" applyNumberFormat="1" applyFont="1" applyBorder="1" applyAlignment="1">
      <alignment horizontal="center" vertical="center" wrapText="1"/>
    </xf>
    <xf numFmtId="165" fontId="7" fillId="0" borderId="11" xfId="13" applyNumberFormat="1" applyFont="1" applyBorder="1" applyAlignment="1">
      <alignment horizontal="center" vertical="center" wrapText="1"/>
    </xf>
    <xf numFmtId="166" fontId="7" fillId="0" borderId="11" xfId="14" applyNumberFormat="1" applyFont="1" applyFill="1" applyBorder="1" applyAlignment="1">
      <alignment horizontal="center" vertical="center" wrapText="1"/>
    </xf>
    <xf numFmtId="3" fontId="7" fillId="0" borderId="11" xfId="13" applyNumberFormat="1" applyFont="1" applyBorder="1" applyAlignment="1">
      <alignment horizontal="center" vertical="center" wrapText="1"/>
    </xf>
    <xf numFmtId="0" fontId="12" fillId="3" borderId="11" xfId="13" applyFont="1" applyFill="1" applyBorder="1" applyAlignment="1">
      <alignment vertical="top"/>
    </xf>
    <xf numFmtId="165" fontId="10" fillId="0" borderId="11" xfId="14" applyNumberFormat="1" applyFont="1" applyFill="1" applyBorder="1" applyAlignment="1">
      <alignment vertical="center" wrapText="1"/>
    </xf>
    <xf numFmtId="166" fontId="10" fillId="0" borderId="11" xfId="14" applyNumberFormat="1" applyFont="1" applyFill="1" applyBorder="1" applyAlignment="1">
      <alignment horizontal="center" vertical="center" wrapText="1"/>
    </xf>
    <xf numFmtId="166" fontId="12" fillId="0" borderId="11" xfId="14" applyNumberFormat="1" applyFont="1" applyFill="1" applyBorder="1" applyAlignment="1">
      <alignment horizontal="center" vertical="center" wrapText="1"/>
    </xf>
    <xf numFmtId="166" fontId="13" fillId="0" borderId="11" xfId="14" applyNumberFormat="1" applyFont="1" applyFill="1" applyBorder="1" applyAlignment="1">
      <alignment horizontal="center" vertical="center" wrapText="1"/>
    </xf>
    <xf numFmtId="3" fontId="12" fillId="3" borderId="11" xfId="13" applyNumberFormat="1" applyFont="1" applyFill="1" applyBorder="1" applyAlignment="1">
      <alignment horizontal="center" vertical="center"/>
    </xf>
    <xf numFmtId="3" fontId="10" fillId="0" borderId="11" xfId="13" applyNumberFormat="1" applyFont="1" applyBorder="1" applyAlignment="1">
      <alignment horizontal="right" vertical="center" wrapText="1"/>
    </xf>
    <xf numFmtId="3" fontId="12" fillId="0" borderId="11" xfId="13" applyNumberFormat="1" applyFont="1" applyBorder="1" applyAlignment="1">
      <alignment horizontal="right" vertical="center" wrapText="1"/>
    </xf>
    <xf numFmtId="166" fontId="12" fillId="0" borderId="11" xfId="1" applyNumberFormat="1" applyFont="1" applyFill="1" applyBorder="1" applyAlignment="1">
      <alignment horizontal="center" vertical="center" wrapText="1"/>
    </xf>
    <xf numFmtId="3" fontId="13" fillId="0" borderId="11" xfId="13" applyNumberFormat="1" applyFont="1" applyBorder="1" applyAlignment="1">
      <alignment horizontal="right" vertical="center" wrapText="1"/>
    </xf>
    <xf numFmtId="166" fontId="10" fillId="0" borderId="11" xfId="13" applyNumberFormat="1" applyFont="1" applyBorder="1" applyAlignment="1">
      <alignment horizontal="center" vertical="center" wrapText="1"/>
    </xf>
    <xf numFmtId="168" fontId="12" fillId="3" borderId="11" xfId="13" applyNumberFormat="1" applyFont="1" applyFill="1" applyBorder="1" applyAlignment="1">
      <alignment horizontal="center" vertical="center" wrapText="1"/>
    </xf>
    <xf numFmtId="4" fontId="12" fillId="3" borderId="11" xfId="15" applyNumberFormat="1" applyFont="1" applyFill="1" applyBorder="1" applyAlignment="1">
      <alignment horizontal="right" vertical="center" wrapText="1"/>
    </xf>
    <xf numFmtId="4" fontId="12" fillId="3" borderId="11" xfId="13" applyNumberFormat="1" applyFont="1" applyFill="1" applyBorder="1" applyAlignment="1">
      <alignment horizontal="center" vertical="center" wrapText="1"/>
    </xf>
    <xf numFmtId="0" fontId="26" fillId="3" borderId="11" xfId="13" applyFont="1" applyFill="1" applyBorder="1" applyAlignment="1">
      <alignment horizontal="center"/>
    </xf>
    <xf numFmtId="0" fontId="7" fillId="3" borderId="11" xfId="13" applyFont="1" applyFill="1" applyBorder="1" applyAlignment="1">
      <alignment horizontal="left" wrapText="1"/>
    </xf>
    <xf numFmtId="0" fontId="7" fillId="3" borderId="11" xfId="13" applyFont="1" applyFill="1" applyBorder="1" applyAlignment="1">
      <alignment horizontal="center"/>
    </xf>
    <xf numFmtId="3" fontId="7" fillId="3" borderId="11" xfId="13" applyNumberFormat="1" applyFont="1" applyFill="1" applyBorder="1" applyAlignment="1">
      <alignment horizontal="center" vertical="center"/>
    </xf>
    <xf numFmtId="1" fontId="7" fillId="3" borderId="11" xfId="14" applyNumberFormat="1" applyFont="1" applyFill="1" applyBorder="1" applyAlignment="1">
      <alignment horizontal="center" vertical="center"/>
    </xf>
    <xf numFmtId="0" fontId="12" fillId="0" borderId="11" xfId="13" applyFont="1" applyBorder="1" applyAlignment="1">
      <alignment horizontal="center" vertical="center"/>
    </xf>
    <xf numFmtId="1" fontId="12" fillId="0" borderId="11" xfId="13" applyNumberFormat="1" applyFont="1" applyBorder="1" applyAlignment="1">
      <alignment horizontal="center" vertical="center"/>
    </xf>
    <xf numFmtId="3" fontId="12" fillId="0" borderId="11" xfId="13" applyNumberFormat="1" applyFont="1" applyBorder="1" applyAlignment="1">
      <alignment horizontal="center" vertical="center"/>
    </xf>
    <xf numFmtId="0" fontId="12" fillId="0" borderId="11" xfId="13" applyFont="1" applyBorder="1" applyAlignment="1">
      <alignment horizontal="center"/>
    </xf>
    <xf numFmtId="3" fontId="17" fillId="0" borderId="11" xfId="13" applyNumberFormat="1" applyFont="1" applyBorder="1" applyAlignment="1">
      <alignment horizontal="center" vertical="center"/>
    </xf>
    <xf numFmtId="3" fontId="12" fillId="0" borderId="11" xfId="34" applyNumberFormat="1" applyFont="1" applyBorder="1" applyAlignment="1">
      <alignment horizontal="center" vertical="center"/>
    </xf>
    <xf numFmtId="10" fontId="12" fillId="0" borderId="11" xfId="13" applyNumberFormat="1" applyFont="1" applyBorder="1" applyAlignment="1">
      <alignment horizontal="center" vertical="center"/>
    </xf>
    <xf numFmtId="10" fontId="12" fillId="0" borderId="11" xfId="34" applyNumberFormat="1" applyFont="1" applyBorder="1" applyAlignment="1">
      <alignment horizontal="center" vertical="center"/>
    </xf>
    <xf numFmtId="3" fontId="17" fillId="0" borderId="11" xfId="31" applyNumberFormat="1" applyFont="1" applyBorder="1" applyAlignment="1">
      <alignment horizontal="center" vertical="center"/>
    </xf>
    <xf numFmtId="4" fontId="12" fillId="0" borderId="11" xfId="31" applyNumberFormat="1" applyFont="1" applyBorder="1" applyAlignment="1">
      <alignment horizontal="center" vertical="center"/>
    </xf>
    <xf numFmtId="4" fontId="12" fillId="0" borderId="11" xfId="34" applyNumberFormat="1" applyFont="1" applyBorder="1" applyAlignment="1">
      <alignment horizontal="center" vertical="center"/>
    </xf>
    <xf numFmtId="3" fontId="12" fillId="0" borderId="11" xfId="31" applyNumberFormat="1" applyFont="1" applyBorder="1" applyAlignment="1">
      <alignment horizontal="center" vertical="center"/>
    </xf>
    <xf numFmtId="0" fontId="7" fillId="0" borderId="11" xfId="13" applyFont="1" applyBorder="1" applyAlignment="1">
      <alignment horizontal="left"/>
    </xf>
    <xf numFmtId="3" fontId="7" fillId="0" borderId="11" xfId="13" applyNumberFormat="1" applyFont="1" applyBorder="1" applyAlignment="1">
      <alignment horizontal="center" vertical="center"/>
    </xf>
    <xf numFmtId="1" fontId="12" fillId="0" borderId="11" xfId="32" applyNumberFormat="1" applyFont="1" applyFill="1" applyBorder="1" applyAlignment="1">
      <alignment horizontal="center" vertical="center"/>
    </xf>
    <xf numFmtId="0" fontId="9" fillId="0" borderId="11" xfId="13" applyFont="1" applyBorder="1" applyAlignment="1">
      <alignment horizontal="center" vertical="center"/>
    </xf>
    <xf numFmtId="4" fontId="12" fillId="0" borderId="11" xfId="13" applyNumberFormat="1" applyFont="1" applyBorder="1" applyAlignment="1">
      <alignment horizontal="center" vertical="center"/>
    </xf>
    <xf numFmtId="0" fontId="9" fillId="0" borderId="11" xfId="13" applyFont="1" applyBorder="1" applyAlignment="1">
      <alignment horizontal="center" vertical="top"/>
    </xf>
    <xf numFmtId="0" fontId="12" fillId="0" borderId="11" xfId="13" applyFont="1" applyBorder="1" applyAlignment="1">
      <alignment vertical="top"/>
    </xf>
    <xf numFmtId="0" fontId="32" fillId="3" borderId="11" xfId="13" applyFont="1" applyFill="1" applyBorder="1" applyAlignment="1">
      <alignment horizontal="center" vertical="center"/>
    </xf>
    <xf numFmtId="1" fontId="12" fillId="3" borderId="11" xfId="13" quotePrefix="1" applyNumberFormat="1" applyFont="1" applyFill="1" applyBorder="1" applyAlignment="1">
      <alignment horizontal="center" vertical="center"/>
    </xf>
    <xf numFmtId="0" fontId="12" fillId="3" borderId="11" xfId="34" applyFont="1" applyFill="1" applyBorder="1" applyAlignment="1">
      <alignment horizontal="center" vertical="center"/>
    </xf>
    <xf numFmtId="0" fontId="12" fillId="0" borderId="11" xfId="0" applyFont="1" applyBorder="1" applyAlignment="1">
      <alignment horizontal="center" vertical="center"/>
    </xf>
    <xf numFmtId="1" fontId="12" fillId="3" borderId="11" xfId="34" quotePrefix="1" applyNumberFormat="1" applyFont="1" applyFill="1" applyBorder="1" applyAlignment="1">
      <alignment horizontal="center" vertical="center"/>
    </xf>
    <xf numFmtId="3" fontId="27" fillId="0" borderId="11" xfId="13" applyNumberFormat="1" applyFont="1" applyBorder="1" applyAlignment="1">
      <alignment horizontal="center" vertical="center"/>
    </xf>
    <xf numFmtId="3" fontId="27" fillId="0" borderId="11" xfId="34" applyNumberFormat="1" applyFont="1" applyBorder="1" applyAlignment="1">
      <alignment horizontal="center" vertical="center"/>
    </xf>
    <xf numFmtId="3" fontId="12" fillId="0" borderId="11" xfId="0" applyNumberFormat="1" applyFont="1" applyBorder="1" applyAlignment="1">
      <alignment horizontal="center" vertical="center"/>
    </xf>
    <xf numFmtId="1" fontId="12" fillId="3" borderId="11" xfId="15" applyNumberFormat="1" applyFont="1" applyFill="1" applyBorder="1" applyAlignment="1">
      <alignment horizontal="center" vertical="center"/>
    </xf>
    <xf numFmtId="0" fontId="12" fillId="3" borderId="11" xfId="0" applyFont="1" applyFill="1" applyBorder="1" applyAlignment="1">
      <alignment horizontal="center" vertical="center"/>
    </xf>
    <xf numFmtId="167" fontId="12" fillId="3" borderId="11" xfId="34" applyNumberFormat="1" applyFont="1" applyFill="1" applyBorder="1" applyAlignment="1">
      <alignment horizontal="center" vertical="center"/>
    </xf>
    <xf numFmtId="168" fontId="12" fillId="0" borderId="11" xfId="13" applyNumberFormat="1" applyFont="1" applyBorder="1" applyAlignment="1">
      <alignment horizontal="center" vertical="center"/>
    </xf>
    <xf numFmtId="1" fontId="12" fillId="3" borderId="11" xfId="34" applyNumberFormat="1" applyFont="1" applyFill="1" applyBorder="1" applyAlignment="1">
      <alignment horizontal="center" vertical="center"/>
    </xf>
    <xf numFmtId="167" fontId="12" fillId="0" borderId="11" xfId="0" applyNumberFormat="1" applyFont="1" applyBorder="1" applyAlignment="1">
      <alignment horizontal="center" vertical="center"/>
    </xf>
    <xf numFmtId="43" fontId="12" fillId="3" borderId="11" xfId="1" quotePrefix="1" applyFont="1" applyFill="1" applyBorder="1" applyAlignment="1">
      <alignment horizontal="center" vertical="center"/>
    </xf>
    <xf numFmtId="0" fontId="23" fillId="0" borderId="11" xfId="13" applyFont="1" applyBorder="1" applyAlignment="1">
      <alignment horizontal="center" vertical="center"/>
    </xf>
    <xf numFmtId="4" fontId="23" fillId="0" borderId="11" xfId="13" applyNumberFormat="1" applyFont="1" applyBorder="1" applyAlignment="1">
      <alignment horizontal="center" vertical="center"/>
    </xf>
    <xf numFmtId="166" fontId="12" fillId="3" borderId="11" xfId="16" quotePrefix="1" applyNumberFormat="1" applyFont="1" applyFill="1" applyBorder="1" applyAlignment="1">
      <alignment horizontal="center" vertical="center" wrapText="1"/>
    </xf>
    <xf numFmtId="169" fontId="12" fillId="3" borderId="11" xfId="16" applyNumberFormat="1" applyFont="1" applyFill="1" applyBorder="1" applyAlignment="1">
      <alignment horizontal="center" vertical="center" wrapText="1"/>
    </xf>
    <xf numFmtId="166" fontId="12" fillId="3" borderId="11" xfId="16" applyNumberFormat="1" applyFont="1" applyFill="1" applyBorder="1" applyAlignment="1">
      <alignment horizontal="center" vertical="center" wrapText="1"/>
    </xf>
    <xf numFmtId="166" fontId="12" fillId="3" borderId="11" xfId="18" quotePrefix="1" applyNumberFormat="1" applyFont="1" applyFill="1" applyBorder="1" applyAlignment="1">
      <alignment horizontal="center" vertical="center" wrapText="1"/>
    </xf>
    <xf numFmtId="165" fontId="12" fillId="3" borderId="11" xfId="16" applyNumberFormat="1" applyFont="1" applyFill="1" applyBorder="1" applyAlignment="1">
      <alignment horizontal="center" vertical="center" wrapText="1"/>
    </xf>
    <xf numFmtId="0" fontId="12" fillId="0" borderId="11" xfId="13" quotePrefix="1" applyFont="1" applyBorder="1" applyAlignment="1">
      <alignment horizontal="center" vertical="center"/>
    </xf>
    <xf numFmtId="4" fontId="12" fillId="0" borderId="11" xfId="14" applyNumberFormat="1" applyFont="1" applyFill="1" applyBorder="1" applyAlignment="1">
      <alignment horizontal="center" vertical="center"/>
    </xf>
    <xf numFmtId="0" fontId="12" fillId="0" borderId="11" xfId="34" quotePrefix="1" applyFont="1" applyBorder="1" applyAlignment="1">
      <alignment horizontal="center" vertical="center"/>
    </xf>
    <xf numFmtId="166" fontId="12" fillId="0" borderId="11" xfId="16" applyNumberFormat="1" applyFont="1" applyFill="1" applyBorder="1" applyAlignment="1">
      <alignment horizontal="center" vertical="center" wrapText="1"/>
    </xf>
    <xf numFmtId="43" fontId="12" fillId="3" borderId="11" xfId="16" quotePrefix="1" applyFont="1" applyFill="1" applyBorder="1" applyAlignment="1">
      <alignment horizontal="right" vertical="center" wrapText="1"/>
    </xf>
    <xf numFmtId="168" fontId="12" fillId="0" borderId="11" xfId="14" applyNumberFormat="1" applyFont="1" applyFill="1" applyBorder="1" applyAlignment="1">
      <alignment horizontal="center" vertical="center"/>
    </xf>
    <xf numFmtId="2" fontId="12" fillId="0" borderId="11" xfId="34" quotePrefix="1" applyNumberFormat="1" applyFont="1" applyBorder="1" applyAlignment="1">
      <alignment horizontal="center" vertical="center"/>
    </xf>
    <xf numFmtId="43" fontId="12" fillId="3" borderId="11" xfId="16" applyFont="1" applyFill="1" applyBorder="1" applyAlignment="1">
      <alignment horizontal="center" vertical="center" wrapText="1"/>
    </xf>
    <xf numFmtId="0" fontId="12" fillId="3" borderId="11" xfId="13" applyFont="1" applyFill="1" applyBorder="1" applyAlignment="1">
      <alignment horizontal="left" vertical="center"/>
    </xf>
    <xf numFmtId="0" fontId="12" fillId="3" borderId="11" xfId="13" applyFont="1" applyFill="1" applyBorder="1" applyAlignment="1">
      <alignment horizontal="center" vertical="center" wrapText="1"/>
    </xf>
    <xf numFmtId="166" fontId="12" fillId="0" borderId="11" xfId="35" applyNumberFormat="1" applyFont="1" applyFill="1" applyBorder="1" applyAlignment="1">
      <alignment horizontal="center" vertical="center" wrapText="1"/>
    </xf>
    <xf numFmtId="0" fontId="12" fillId="0" borderId="11" xfId="34" applyFont="1" applyBorder="1" applyAlignment="1">
      <alignment horizontal="center" vertical="center"/>
    </xf>
    <xf numFmtId="0" fontId="12" fillId="0" borderId="11" xfId="13" applyFont="1" applyBorder="1" applyAlignment="1">
      <alignment horizontal="left" vertical="center" wrapText="1"/>
    </xf>
    <xf numFmtId="0" fontId="12" fillId="0" borderId="11" xfId="13" applyFont="1" applyBorder="1" applyAlignment="1">
      <alignment horizontal="center" vertical="center" wrapText="1"/>
    </xf>
    <xf numFmtId="166" fontId="12" fillId="3" borderId="11" xfId="35" applyNumberFormat="1" applyFont="1" applyFill="1" applyBorder="1" applyAlignment="1">
      <alignment horizontal="center" vertical="center" wrapText="1"/>
    </xf>
    <xf numFmtId="0" fontId="12" fillId="0" borderId="11" xfId="35" applyNumberFormat="1" applyFont="1" applyFill="1" applyBorder="1" applyAlignment="1">
      <alignment horizontal="center" vertical="center" wrapText="1"/>
    </xf>
    <xf numFmtId="1" fontId="12" fillId="0" borderId="11" xfId="15" applyNumberFormat="1" applyFont="1" applyFill="1" applyBorder="1" applyAlignment="1">
      <alignment horizontal="center" vertical="center" wrapText="1"/>
    </xf>
    <xf numFmtId="165" fontId="12" fillId="3" borderId="11" xfId="35" applyNumberFormat="1" applyFont="1" applyFill="1" applyBorder="1" applyAlignment="1">
      <alignment horizontal="center" vertical="center" wrapText="1"/>
    </xf>
    <xf numFmtId="171" fontId="12" fillId="0" borderId="11" xfId="35" applyNumberFormat="1" applyFont="1" applyFill="1" applyBorder="1" applyAlignment="1">
      <alignment horizontal="center" vertical="center" wrapText="1"/>
    </xf>
    <xf numFmtId="165" fontId="12" fillId="3" borderId="11" xfId="1" applyNumberFormat="1" applyFont="1" applyFill="1" applyBorder="1" applyAlignment="1">
      <alignment horizontal="right" vertical="center" wrapText="1"/>
    </xf>
    <xf numFmtId="0" fontId="12" fillId="3" borderId="11" xfId="13" applyFont="1" applyFill="1" applyBorder="1" applyAlignment="1">
      <alignment horizontal="left" vertical="center" wrapText="1"/>
    </xf>
    <xf numFmtId="1" fontId="12" fillId="3" borderId="11" xfId="15" applyNumberFormat="1" applyFont="1" applyFill="1" applyBorder="1" applyAlignment="1">
      <alignment horizontal="center" vertical="center" wrapText="1"/>
    </xf>
    <xf numFmtId="43" fontId="12" fillId="0" borderId="11" xfId="14" applyFont="1" applyFill="1" applyBorder="1" applyAlignment="1">
      <alignment horizontal="center" vertical="center" wrapText="1"/>
    </xf>
    <xf numFmtId="9" fontId="12" fillId="3" borderId="11" xfId="15" applyFont="1" applyFill="1" applyBorder="1" applyAlignment="1">
      <alignment horizontal="center" vertical="center"/>
    </xf>
    <xf numFmtId="43" fontId="12" fillId="3" borderId="11" xfId="14" applyFont="1" applyFill="1" applyBorder="1" applyAlignment="1">
      <alignment horizontal="center" vertical="center" wrapText="1"/>
    </xf>
    <xf numFmtId="43" fontId="12" fillId="3" borderId="11" xfId="35" applyFont="1" applyFill="1" applyBorder="1" applyAlignment="1">
      <alignment horizontal="center" vertical="center" wrapText="1"/>
    </xf>
    <xf numFmtId="43" fontId="12" fillId="0" borderId="11" xfId="35" applyFont="1" applyFill="1" applyBorder="1" applyAlignment="1">
      <alignment horizontal="center" vertical="center" wrapText="1"/>
    </xf>
    <xf numFmtId="0" fontId="12" fillId="3" borderId="11" xfId="34" applyFont="1" applyFill="1" applyBorder="1" applyAlignment="1">
      <alignment horizontal="center" vertical="center" wrapText="1"/>
    </xf>
    <xf numFmtId="3" fontId="12" fillId="0" borderId="11" xfId="14" applyNumberFormat="1" applyFont="1" applyFill="1" applyBorder="1" applyAlignment="1">
      <alignment horizontal="right" vertical="center" wrapText="1"/>
    </xf>
    <xf numFmtId="3" fontId="12" fillId="3" borderId="11" xfId="35" applyNumberFormat="1" applyFont="1" applyFill="1" applyBorder="1" applyAlignment="1">
      <alignment horizontal="center" vertical="center" wrapText="1"/>
    </xf>
    <xf numFmtId="167" fontId="12" fillId="0" borderId="11" xfId="35" applyNumberFormat="1" applyFont="1" applyFill="1" applyBorder="1" applyAlignment="1">
      <alignment horizontal="center" vertical="center" wrapText="1"/>
    </xf>
    <xf numFmtId="0" fontId="10" fillId="0" borderId="11" xfId="13" applyFont="1" applyBorder="1"/>
    <xf numFmtId="1" fontId="12" fillId="3" borderId="11" xfId="13" applyNumberFormat="1" applyFont="1" applyFill="1" applyBorder="1" applyAlignment="1">
      <alignment horizontal="center" vertical="center"/>
    </xf>
    <xf numFmtId="167" fontId="12" fillId="3" borderId="11" xfId="13" applyNumberFormat="1" applyFont="1" applyFill="1" applyBorder="1" applyAlignment="1">
      <alignment horizontal="center" vertical="center"/>
    </xf>
    <xf numFmtId="0" fontId="12" fillId="3" borderId="11" xfId="13" applyFont="1" applyFill="1" applyBorder="1" applyAlignment="1">
      <alignment wrapText="1"/>
    </xf>
    <xf numFmtId="9" fontId="12" fillId="3" borderId="11" xfId="13" applyNumberFormat="1" applyFont="1" applyFill="1" applyBorder="1" applyAlignment="1">
      <alignment horizontal="center" vertical="center"/>
    </xf>
    <xf numFmtId="170" fontId="12" fillId="3" borderId="11" xfId="13" applyNumberFormat="1" applyFont="1" applyFill="1" applyBorder="1" applyAlignment="1">
      <alignment horizontal="center" vertical="center"/>
    </xf>
    <xf numFmtId="0" fontId="12" fillId="0" borderId="11" xfId="13" applyFont="1" applyBorder="1" applyAlignment="1">
      <alignment wrapText="1"/>
    </xf>
    <xf numFmtId="9" fontId="12" fillId="0" borderId="11" xfId="13" applyNumberFormat="1" applyFont="1" applyBorder="1" applyAlignment="1">
      <alignment horizontal="center" vertical="center"/>
    </xf>
    <xf numFmtId="9" fontId="12" fillId="3" borderId="11" xfId="34" applyNumberFormat="1" applyFont="1" applyFill="1" applyBorder="1" applyAlignment="1">
      <alignment horizontal="center" vertical="center"/>
    </xf>
    <xf numFmtId="167" fontId="12" fillId="3" borderId="11" xfId="30" applyNumberFormat="1" applyFont="1" applyFill="1" applyBorder="1" applyAlignment="1">
      <alignment horizontal="center" vertical="center"/>
    </xf>
    <xf numFmtId="167" fontId="12" fillId="3" borderId="11" xfId="48" applyNumberFormat="1" applyFont="1" applyFill="1" applyBorder="1" applyAlignment="1">
      <alignment horizontal="center" vertical="center"/>
    </xf>
    <xf numFmtId="1" fontId="12" fillId="0" borderId="11" xfId="34" applyNumberFormat="1" applyFont="1" applyBorder="1" applyAlignment="1">
      <alignment horizontal="center" vertical="center"/>
    </xf>
    <xf numFmtId="0" fontId="12" fillId="3" borderId="11" xfId="13" applyFont="1" applyFill="1" applyBorder="1" applyAlignment="1">
      <alignment horizontal="left" wrapText="1"/>
    </xf>
    <xf numFmtId="2" fontId="12" fillId="3" borderId="11" xfId="13" applyNumberFormat="1" applyFont="1" applyFill="1" applyBorder="1" applyAlignment="1">
      <alignment horizontal="center" vertical="center"/>
    </xf>
    <xf numFmtId="165" fontId="12" fillId="3" borderId="11" xfId="1" applyNumberFormat="1" applyFont="1" applyFill="1" applyBorder="1" applyAlignment="1">
      <alignment horizontal="center" vertical="center"/>
    </xf>
    <xf numFmtId="2" fontId="12" fillId="3" borderId="11" xfId="36" applyNumberFormat="1" applyFont="1" applyFill="1" applyBorder="1" applyAlignment="1">
      <alignment horizontal="center" vertical="center"/>
    </xf>
    <xf numFmtId="167" fontId="12" fillId="3" borderId="11" xfId="36" applyNumberFormat="1" applyFont="1" applyFill="1" applyBorder="1" applyAlignment="1">
      <alignment horizontal="center" vertical="center"/>
    </xf>
    <xf numFmtId="0" fontId="12" fillId="0" borderId="11" xfId="13" applyFont="1" applyBorder="1" applyAlignment="1">
      <alignment horizontal="center" wrapText="1"/>
    </xf>
    <xf numFmtId="167" fontId="12" fillId="0" borderId="11" xfId="48" applyNumberFormat="1" applyFont="1" applyBorder="1" applyAlignment="1">
      <alignment horizontal="center" vertical="center"/>
    </xf>
    <xf numFmtId="167" fontId="12" fillId="0" borderId="11" xfId="34" applyNumberFormat="1" applyFont="1" applyBorder="1" applyAlignment="1">
      <alignment horizontal="center" vertical="center"/>
    </xf>
    <xf numFmtId="9" fontId="12" fillId="0" borderId="11" xfId="34" applyNumberFormat="1" applyFont="1" applyBorder="1" applyAlignment="1">
      <alignment horizontal="center" vertical="center"/>
    </xf>
    <xf numFmtId="1" fontId="12" fillId="0" borderId="11" xfId="36" applyNumberFormat="1" applyFont="1" applyFill="1" applyBorder="1" applyAlignment="1">
      <alignment horizontal="center" vertical="center"/>
    </xf>
    <xf numFmtId="9" fontId="12" fillId="0" borderId="11" xfId="36" applyFont="1" applyFill="1" applyBorder="1" applyAlignment="1">
      <alignment horizontal="center" vertical="center"/>
    </xf>
    <xf numFmtId="9" fontId="12" fillId="0" borderId="11" xfId="15" applyFont="1" applyFill="1" applyBorder="1" applyAlignment="1">
      <alignment horizontal="center" vertical="center"/>
    </xf>
    <xf numFmtId="1" fontId="12" fillId="3" borderId="11" xfId="36" applyNumberFormat="1" applyFont="1" applyFill="1" applyBorder="1" applyAlignment="1">
      <alignment horizontal="center" vertical="center"/>
    </xf>
    <xf numFmtId="0" fontId="12" fillId="3" borderId="11" xfId="0" applyFont="1" applyFill="1" applyBorder="1" applyAlignment="1">
      <alignment horizontal="center"/>
    </xf>
    <xf numFmtId="3" fontId="12" fillId="3" borderId="11" xfId="0" applyNumberFormat="1" applyFont="1" applyFill="1" applyBorder="1" applyAlignment="1">
      <alignment horizontal="center" vertical="center"/>
    </xf>
    <xf numFmtId="0" fontId="7" fillId="0" borderId="11" xfId="13" applyFont="1" applyBorder="1"/>
    <xf numFmtId="0" fontId="12" fillId="0" borderId="12" xfId="13" applyFont="1" applyBorder="1" applyAlignment="1">
      <alignment wrapText="1"/>
    </xf>
    <xf numFmtId="0" fontId="12" fillId="0" borderId="12" xfId="13" applyFont="1" applyBorder="1" applyAlignment="1">
      <alignment horizontal="center" vertical="center"/>
    </xf>
    <xf numFmtId="4" fontId="12" fillId="0" borderId="12" xfId="13" applyNumberFormat="1" applyFont="1" applyBorder="1" applyAlignment="1">
      <alignment horizontal="center" vertical="center"/>
    </xf>
    <xf numFmtId="1" fontId="12" fillId="0" borderId="12" xfId="13" applyNumberFormat="1" applyFont="1" applyBorder="1" applyAlignment="1">
      <alignment horizontal="center" vertical="center"/>
    </xf>
    <xf numFmtId="9" fontId="12" fillId="0" borderId="12" xfId="13" applyNumberFormat="1" applyFont="1" applyBorder="1" applyAlignment="1">
      <alignment horizontal="center" vertical="center"/>
    </xf>
    <xf numFmtId="0" fontId="31" fillId="0" borderId="0" xfId="13" applyFont="1"/>
    <xf numFmtId="0" fontId="12" fillId="0" borderId="10" xfId="13" applyFont="1" applyBorder="1" applyAlignment="1">
      <alignment vertical="top"/>
    </xf>
    <xf numFmtId="168" fontId="10" fillId="0" borderId="11" xfId="13" applyNumberFormat="1" applyFont="1" applyBorder="1" applyAlignment="1">
      <alignment vertical="center" wrapText="1"/>
    </xf>
    <xf numFmtId="166" fontId="10" fillId="3" borderId="11" xfId="14" applyNumberFormat="1" applyFont="1" applyFill="1" applyBorder="1" applyAlignment="1">
      <alignment vertical="center" wrapText="1"/>
    </xf>
    <xf numFmtId="3" fontId="13" fillId="3" borderId="11" xfId="13" applyNumberFormat="1" applyFont="1" applyFill="1" applyBorder="1" applyAlignment="1">
      <alignment vertical="center" wrapText="1"/>
    </xf>
    <xf numFmtId="3" fontId="12" fillId="3" borderId="11" xfId="13" applyNumberFormat="1" applyFont="1" applyFill="1" applyBorder="1" applyAlignment="1">
      <alignment vertical="center" wrapText="1"/>
    </xf>
    <xf numFmtId="166" fontId="10" fillId="3" borderId="11" xfId="13" applyNumberFormat="1" applyFont="1" applyFill="1" applyBorder="1" applyAlignment="1">
      <alignment vertical="center" wrapText="1"/>
    </xf>
    <xf numFmtId="168" fontId="12" fillId="3" borderId="11" xfId="15" applyNumberFormat="1" applyFont="1" applyFill="1" applyBorder="1" applyAlignment="1">
      <alignment vertical="center" wrapText="1"/>
    </xf>
    <xf numFmtId="4" fontId="7" fillId="0" borderId="11" xfId="13" applyNumberFormat="1" applyFont="1" applyBorder="1" applyAlignment="1">
      <alignment vertical="center" wrapText="1"/>
    </xf>
    <xf numFmtId="166" fontId="10" fillId="0" borderId="11" xfId="14" applyNumberFormat="1" applyFont="1" applyFill="1" applyBorder="1" applyAlignment="1">
      <alignment vertical="center" wrapText="1"/>
    </xf>
    <xf numFmtId="3" fontId="12" fillId="3" borderId="11" xfId="13" applyNumberFormat="1" applyFont="1" applyFill="1" applyBorder="1"/>
    <xf numFmtId="3" fontId="10" fillId="3" borderId="11" xfId="13" applyNumberFormat="1" applyFont="1" applyFill="1" applyBorder="1" applyAlignment="1">
      <alignment vertical="center" wrapText="1"/>
    </xf>
    <xf numFmtId="168" fontId="12" fillId="3" borderId="11" xfId="13" applyNumberFormat="1" applyFont="1" applyFill="1" applyBorder="1" applyAlignment="1">
      <alignment vertical="center" wrapText="1"/>
    </xf>
    <xf numFmtId="3" fontId="7" fillId="3" borderId="11" xfId="13" applyNumberFormat="1" applyFont="1" applyFill="1" applyBorder="1" applyAlignment="1">
      <alignment vertical="center"/>
    </xf>
    <xf numFmtId="0" fontId="12" fillId="0" borderId="11" xfId="13" applyFont="1" applyBorder="1" applyAlignment="1">
      <alignment vertical="center"/>
    </xf>
    <xf numFmtId="3" fontId="12" fillId="0" borderId="11" xfId="13" applyNumberFormat="1" applyFont="1" applyBorder="1" applyAlignment="1">
      <alignment vertical="center"/>
    </xf>
    <xf numFmtId="3" fontId="12" fillId="0" borderId="11" xfId="34" applyNumberFormat="1" applyFont="1" applyBorder="1" applyAlignment="1">
      <alignment vertical="center"/>
    </xf>
    <xf numFmtId="10" fontId="12" fillId="0" borderId="11" xfId="34" applyNumberFormat="1" applyFont="1" applyBorder="1" applyAlignment="1">
      <alignment vertical="center"/>
    </xf>
    <xf numFmtId="4" fontId="12" fillId="0" borderId="11" xfId="13" applyNumberFormat="1" applyFont="1" applyBorder="1" applyAlignment="1">
      <alignment vertical="center"/>
    </xf>
    <xf numFmtId="1" fontId="7" fillId="3" borderId="11" xfId="34" applyNumberFormat="1" applyFont="1" applyFill="1" applyBorder="1" applyAlignment="1">
      <alignment vertical="center"/>
    </xf>
    <xf numFmtId="1" fontId="12" fillId="3" borderId="11" xfId="34" quotePrefix="1" applyNumberFormat="1" applyFont="1" applyFill="1" applyBorder="1" applyAlignment="1">
      <alignment vertical="center"/>
    </xf>
    <xf numFmtId="166" fontId="7" fillId="3" borderId="11" xfId="1" applyNumberFormat="1" applyFont="1" applyFill="1" applyBorder="1" applyAlignment="1">
      <alignment vertical="center"/>
    </xf>
    <xf numFmtId="4" fontId="23" fillId="0" borderId="11" xfId="13" applyNumberFormat="1" applyFont="1" applyBorder="1" applyAlignment="1">
      <alignment vertical="center"/>
    </xf>
    <xf numFmtId="3" fontId="12" fillId="3" borderId="11" xfId="34" applyNumberFormat="1" applyFont="1" applyFill="1" applyBorder="1" applyAlignment="1">
      <alignment vertical="center"/>
    </xf>
    <xf numFmtId="4" fontId="12" fillId="0" borderId="11" xfId="35" applyNumberFormat="1" applyFont="1" applyFill="1" applyBorder="1" applyAlignment="1">
      <alignment vertical="center"/>
    </xf>
    <xf numFmtId="0" fontId="12" fillId="0" borderId="11" xfId="34" applyFont="1" applyBorder="1" applyAlignment="1">
      <alignment vertical="center"/>
    </xf>
    <xf numFmtId="168" fontId="12" fillId="0" borderId="11" xfId="34" applyNumberFormat="1" applyFont="1" applyBorder="1" applyAlignment="1">
      <alignment vertical="center"/>
    </xf>
    <xf numFmtId="168" fontId="12" fillId="3" borderId="11" xfId="13" applyNumberFormat="1" applyFont="1" applyFill="1" applyBorder="1" applyAlignment="1">
      <alignment vertical="center"/>
    </xf>
    <xf numFmtId="3" fontId="12" fillId="0" borderId="11" xfId="34" applyNumberFormat="1" applyFont="1" applyBorder="1" applyAlignment="1">
      <alignment vertical="center" wrapText="1"/>
    </xf>
    <xf numFmtId="168" fontId="12" fillId="0" borderId="11" xfId="34" applyNumberFormat="1" applyFont="1" applyBorder="1" applyAlignment="1">
      <alignment vertical="center" wrapText="1"/>
    </xf>
    <xf numFmtId="3" fontId="12" fillId="0" borderId="11" xfId="13" applyNumberFormat="1" applyFont="1" applyBorder="1" applyAlignment="1">
      <alignment vertical="center" wrapText="1"/>
    </xf>
    <xf numFmtId="3" fontId="12" fillId="3" borderId="11" xfId="35" applyNumberFormat="1" applyFont="1" applyFill="1" applyBorder="1" applyAlignment="1">
      <alignment vertical="center" wrapText="1"/>
    </xf>
    <xf numFmtId="3" fontId="12" fillId="3" borderId="11" xfId="13" applyNumberFormat="1" applyFont="1" applyFill="1" applyBorder="1" applyAlignment="1">
      <alignment vertical="center"/>
    </xf>
    <xf numFmtId="1" fontId="12" fillId="3" borderId="11" xfId="13" applyNumberFormat="1" applyFont="1" applyFill="1" applyBorder="1" applyAlignment="1">
      <alignment vertical="center"/>
    </xf>
    <xf numFmtId="168" fontId="12" fillId="3" borderId="11" xfId="34" applyNumberFormat="1" applyFont="1" applyFill="1" applyBorder="1" applyAlignment="1">
      <alignment vertical="center"/>
    </xf>
    <xf numFmtId="1" fontId="12" fillId="0" borderId="11" xfId="34" applyNumberFormat="1" applyFont="1" applyBorder="1" applyAlignment="1">
      <alignment vertical="center"/>
    </xf>
    <xf numFmtId="4" fontId="12" fillId="0" borderId="11" xfId="34" applyNumberFormat="1" applyFont="1" applyBorder="1" applyAlignment="1">
      <alignment vertical="center"/>
    </xf>
    <xf numFmtId="1" fontId="12" fillId="0" borderId="11" xfId="36" applyNumberFormat="1" applyFont="1" applyFill="1" applyBorder="1" applyAlignment="1">
      <alignment vertical="center"/>
    </xf>
    <xf numFmtId="167" fontId="12" fillId="3" borderId="11" xfId="34" applyNumberFormat="1" applyFont="1" applyFill="1" applyBorder="1" applyAlignment="1">
      <alignment vertical="center"/>
    </xf>
    <xf numFmtId="43" fontId="36" fillId="0" borderId="11" xfId="1" applyFont="1" applyBorder="1" applyAlignment="1">
      <alignment horizontal="center" vertical="center" wrapText="1"/>
    </xf>
    <xf numFmtId="165" fontId="12" fillId="3" borderId="11" xfId="1" quotePrefix="1" applyNumberFormat="1" applyFont="1" applyFill="1" applyBorder="1" applyAlignment="1">
      <alignment horizontal="center" vertical="center"/>
    </xf>
    <xf numFmtId="168" fontId="33" fillId="0" borderId="11" xfId="13" applyNumberFormat="1" applyFont="1" applyBorder="1" applyAlignment="1">
      <alignment horizontal="center" vertical="center" wrapText="1"/>
    </xf>
    <xf numFmtId="165" fontId="33" fillId="0" borderId="11" xfId="14" applyNumberFormat="1" applyFont="1" applyFill="1" applyBorder="1" applyAlignment="1">
      <alignment vertical="center" wrapText="1"/>
    </xf>
    <xf numFmtId="166" fontId="37" fillId="0" borderId="11" xfId="14" applyNumberFormat="1" applyFont="1" applyFill="1" applyBorder="1" applyAlignment="1">
      <alignment horizontal="center" vertical="center" wrapText="1"/>
    </xf>
    <xf numFmtId="3" fontId="33" fillId="0" borderId="11" xfId="13" applyNumberFormat="1" applyFont="1" applyBorder="1" applyAlignment="1">
      <alignment horizontal="center" vertical="center" wrapText="1"/>
    </xf>
    <xf numFmtId="165" fontId="37" fillId="3" borderId="11" xfId="14" applyNumberFormat="1" applyFont="1" applyFill="1" applyBorder="1" applyAlignment="1">
      <alignment horizontal="center" vertical="center" wrapText="1"/>
    </xf>
    <xf numFmtId="168" fontId="33" fillId="0" borderId="11" xfId="13" applyNumberFormat="1" applyFont="1" applyBorder="1" applyAlignment="1">
      <alignment vertical="center" wrapText="1"/>
    </xf>
    <xf numFmtId="166" fontId="33" fillId="0" borderId="11" xfId="14" applyNumberFormat="1" applyFont="1" applyFill="1" applyBorder="1" applyAlignment="1">
      <alignment horizontal="center" vertical="center" wrapText="1"/>
    </xf>
    <xf numFmtId="43" fontId="37" fillId="3" borderId="11" xfId="14" applyFont="1" applyFill="1" applyBorder="1" applyAlignment="1">
      <alignment horizontal="center" vertical="center" wrapText="1"/>
    </xf>
    <xf numFmtId="166" fontId="37" fillId="3" borderId="11" xfId="14" applyNumberFormat="1" applyFont="1" applyFill="1" applyBorder="1" applyAlignment="1">
      <alignment horizontal="center" vertical="center" wrapText="1"/>
    </xf>
    <xf numFmtId="3" fontId="37" fillId="3" borderId="11" xfId="13" applyNumberFormat="1" applyFont="1" applyFill="1" applyBorder="1"/>
    <xf numFmtId="166" fontId="33" fillId="3" borderId="11" xfId="14" applyNumberFormat="1" applyFont="1" applyFill="1" applyBorder="1" applyAlignment="1">
      <alignment vertical="center" wrapText="1"/>
    </xf>
    <xf numFmtId="0" fontId="12" fillId="0" borderId="12" xfId="13" applyFont="1" applyBorder="1" applyAlignment="1">
      <alignment horizontal="center"/>
    </xf>
    <xf numFmtId="166" fontId="12" fillId="3" borderId="11" xfId="1" applyNumberFormat="1" applyFont="1" applyFill="1" applyBorder="1" applyAlignment="1">
      <alignment horizontal="center" vertical="center"/>
    </xf>
    <xf numFmtId="165" fontId="12" fillId="3" borderId="11" xfId="1" applyNumberFormat="1" applyFont="1" applyFill="1" applyBorder="1" applyAlignment="1">
      <alignment vertical="center"/>
    </xf>
    <xf numFmtId="165" fontId="12" fillId="3" borderId="11" xfId="1" applyNumberFormat="1" applyFont="1" applyFill="1" applyBorder="1" applyAlignment="1">
      <alignment vertical="center" wrapText="1"/>
    </xf>
    <xf numFmtId="3" fontId="12" fillId="0" borderId="12" xfId="13" applyNumberFormat="1" applyFont="1" applyBorder="1" applyAlignment="1">
      <alignment horizontal="center" vertical="center"/>
    </xf>
    <xf numFmtId="0" fontId="12" fillId="3" borderId="11" xfId="13" applyFont="1" applyFill="1" applyBorder="1" applyAlignment="1">
      <alignment horizontal="center" vertical="top"/>
    </xf>
    <xf numFmtId="0" fontId="13" fillId="3" borderId="11" xfId="13" applyFont="1" applyFill="1" applyBorder="1" applyAlignment="1">
      <alignment horizontal="left" wrapText="1"/>
    </xf>
    <xf numFmtId="0" fontId="23" fillId="3" borderId="0" xfId="13" applyFont="1" applyFill="1"/>
    <xf numFmtId="0" fontId="13" fillId="3" borderId="11" xfId="13" applyFont="1" applyFill="1" applyBorder="1" applyAlignment="1">
      <alignment horizontal="left"/>
    </xf>
    <xf numFmtId="2" fontId="12" fillId="3" borderId="0" xfId="13" applyNumberFormat="1" applyFont="1" applyFill="1"/>
    <xf numFmtId="0" fontId="7" fillId="3" borderId="11" xfId="13" applyFont="1" applyFill="1" applyBorder="1" applyAlignment="1">
      <alignment horizontal="left" vertical="center" wrapText="1"/>
    </xf>
    <xf numFmtId="2" fontId="12" fillId="3" borderId="11" xfId="15" applyNumberFormat="1" applyFont="1" applyFill="1" applyBorder="1" applyAlignment="1">
      <alignment horizontal="center" vertical="center"/>
    </xf>
    <xf numFmtId="1" fontId="12" fillId="3" borderId="11" xfId="34" applyNumberFormat="1" applyFont="1" applyFill="1" applyBorder="1" applyAlignment="1">
      <alignment vertical="center"/>
    </xf>
    <xf numFmtId="0" fontId="12" fillId="0" borderId="0" xfId="13" applyFont="1" applyAlignment="1">
      <alignment horizontal="center"/>
    </xf>
    <xf numFmtId="0" fontId="7" fillId="3" borderId="11" xfId="13" applyFont="1" applyFill="1" applyBorder="1" applyAlignment="1">
      <alignment horizontal="center" vertical="top"/>
    </xf>
    <xf numFmtId="0" fontId="23" fillId="0" borderId="11" xfId="13" applyFont="1" applyBorder="1" applyAlignment="1">
      <alignment horizontal="center" vertical="top"/>
    </xf>
    <xf numFmtId="0" fontId="25" fillId="0" borderId="0" xfId="13" applyFont="1" applyAlignment="1">
      <alignment horizontal="center"/>
    </xf>
    <xf numFmtId="1" fontId="12" fillId="3" borderId="0" xfId="13" applyNumberFormat="1" applyFont="1" applyFill="1"/>
    <xf numFmtId="166" fontId="12" fillId="0" borderId="0" xfId="13" applyNumberFormat="1" applyFont="1"/>
    <xf numFmtId="4" fontId="12" fillId="0" borderId="11" xfId="35" quotePrefix="1" applyNumberFormat="1" applyFont="1" applyFill="1" applyBorder="1" applyAlignment="1">
      <alignment horizontal="right" vertical="center"/>
    </xf>
    <xf numFmtId="165" fontId="10" fillId="0" borderId="11" xfId="35" applyNumberFormat="1" applyFont="1" applyFill="1" applyBorder="1" applyAlignment="1">
      <alignment horizontal="center" vertical="center" wrapText="1"/>
    </xf>
    <xf numFmtId="165" fontId="12" fillId="0" borderId="11" xfId="35" applyNumberFormat="1" applyFont="1" applyFill="1" applyBorder="1" applyAlignment="1">
      <alignment horizontal="center" vertical="center" wrapText="1"/>
    </xf>
    <xf numFmtId="165" fontId="13" fillId="0" borderId="11" xfId="35" applyNumberFormat="1" applyFont="1" applyFill="1" applyBorder="1" applyAlignment="1">
      <alignment horizontal="center" vertical="center" wrapText="1"/>
    </xf>
    <xf numFmtId="166" fontId="10" fillId="3" borderId="11" xfId="35" applyNumberFormat="1" applyFont="1" applyFill="1" applyBorder="1" applyAlignment="1">
      <alignment horizontal="center" vertical="center" wrapText="1"/>
    </xf>
    <xf numFmtId="166" fontId="13" fillId="3" borderId="11" xfId="35" applyNumberFormat="1" applyFont="1" applyFill="1" applyBorder="1" applyAlignment="1">
      <alignment horizontal="center" vertical="center" wrapText="1"/>
    </xf>
    <xf numFmtId="165" fontId="10" fillId="3" borderId="11" xfId="0" applyNumberFormat="1" applyFont="1" applyFill="1" applyBorder="1" applyAlignment="1">
      <alignment horizontal="center" vertical="center" wrapText="1"/>
    </xf>
    <xf numFmtId="168" fontId="12" fillId="3" borderId="11" xfId="36" applyNumberFormat="1" applyFont="1" applyFill="1" applyBorder="1" applyAlignment="1">
      <alignment horizontal="center" vertical="center" wrapText="1"/>
    </xf>
    <xf numFmtId="165" fontId="7" fillId="0" borderId="11" xfId="0" applyNumberFormat="1" applyFont="1" applyBorder="1" applyAlignment="1">
      <alignment horizontal="center" vertical="center" wrapText="1"/>
    </xf>
    <xf numFmtId="165" fontId="37" fillId="0" borderId="11" xfId="35" applyNumberFormat="1" applyFont="1" applyFill="1" applyBorder="1" applyAlignment="1">
      <alignment horizontal="center" vertical="center" wrapText="1"/>
    </xf>
    <xf numFmtId="165" fontId="33" fillId="0" borderId="11" xfId="35" applyNumberFormat="1" applyFont="1" applyFill="1" applyBorder="1" applyAlignment="1">
      <alignment horizontal="center" vertical="center" wrapText="1"/>
    </xf>
    <xf numFmtId="3" fontId="10" fillId="0" borderId="11"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3" fontId="13" fillId="3" borderId="11" xfId="0" applyNumberFormat="1" applyFont="1" applyFill="1" applyBorder="1" applyAlignment="1">
      <alignment horizontal="center" vertical="center" wrapText="1"/>
    </xf>
    <xf numFmtId="166" fontId="10" fillId="0" borderId="11" xfId="35" applyNumberFormat="1" applyFont="1" applyFill="1" applyBorder="1" applyAlignment="1">
      <alignment horizontal="center" vertical="center" wrapText="1"/>
    </xf>
    <xf numFmtId="166" fontId="13" fillId="0" borderId="11" xfId="35" applyNumberFormat="1" applyFont="1" applyFill="1" applyBorder="1" applyAlignment="1">
      <alignment horizontal="center" vertical="center" wrapText="1"/>
    </xf>
    <xf numFmtId="165" fontId="10" fillId="0" borderId="11" xfId="0" applyNumberFormat="1" applyFont="1" applyBorder="1" applyAlignment="1">
      <alignment horizontal="center" vertical="center" wrapText="1"/>
    </xf>
    <xf numFmtId="3" fontId="12" fillId="3" borderId="11" xfId="0" applyNumberFormat="1" applyFont="1" applyFill="1" applyBorder="1" applyAlignment="1">
      <alignment horizontal="center"/>
    </xf>
    <xf numFmtId="0" fontId="12" fillId="0" borderId="11" xfId="0" applyFont="1" applyBorder="1" applyAlignment="1">
      <alignment horizontal="center" vertical="top"/>
    </xf>
    <xf numFmtId="3" fontId="17" fillId="0" borderId="11" xfId="0" applyNumberFormat="1" applyFont="1" applyBorder="1" applyAlignment="1">
      <alignment horizontal="center"/>
    </xf>
    <xf numFmtId="0" fontId="23" fillId="0" borderId="11" xfId="0" applyFont="1" applyBorder="1" applyAlignment="1">
      <alignment horizontal="center" vertical="top"/>
    </xf>
    <xf numFmtId="0" fontId="12" fillId="0" borderId="11" xfId="0" quotePrefix="1" applyFont="1" applyBorder="1" applyAlignment="1">
      <alignment horizontal="center"/>
    </xf>
    <xf numFmtId="2" fontId="12" fillId="0" borderId="11" xfId="0" applyNumberFormat="1" applyFont="1" applyBorder="1" applyAlignment="1">
      <alignment horizontal="center"/>
    </xf>
    <xf numFmtId="0" fontId="12" fillId="0" borderId="11" xfId="0" applyFont="1" applyBorder="1" applyAlignment="1">
      <alignment horizontal="center"/>
    </xf>
    <xf numFmtId="0" fontId="12" fillId="0" borderId="11" xfId="0" applyFont="1" applyBorder="1" applyAlignment="1">
      <alignment horizontal="center" vertical="center" wrapText="1"/>
    </xf>
    <xf numFmtId="166" fontId="12" fillId="0" borderId="11" xfId="1" applyNumberFormat="1" applyFont="1" applyBorder="1" applyAlignment="1">
      <alignment horizontal="center"/>
    </xf>
    <xf numFmtId="9" fontId="12" fillId="0" borderId="11" xfId="0" applyNumberFormat="1" applyFont="1" applyBorder="1" applyAlignment="1">
      <alignment horizontal="center"/>
    </xf>
    <xf numFmtId="2" fontId="12" fillId="3" borderId="11" xfId="0" applyNumberFormat="1" applyFont="1" applyFill="1" applyBorder="1" applyAlignment="1">
      <alignment horizontal="center" vertical="center"/>
    </xf>
    <xf numFmtId="170" fontId="12" fillId="0" borderId="11" xfId="0" applyNumberFormat="1" applyFont="1" applyBorder="1" applyAlignment="1">
      <alignment horizontal="center"/>
    </xf>
    <xf numFmtId="0" fontId="12" fillId="0" borderId="12" xfId="0" applyFont="1" applyBorder="1" applyAlignment="1">
      <alignment horizontal="center"/>
    </xf>
    <xf numFmtId="167" fontId="12" fillId="3" borderId="11" xfId="34" quotePrefix="1" applyNumberFormat="1" applyFont="1" applyFill="1" applyBorder="1" applyAlignment="1">
      <alignment horizontal="center" vertical="center"/>
    </xf>
    <xf numFmtId="167" fontId="12" fillId="3" borderId="11" xfId="34" quotePrefix="1" applyNumberFormat="1" applyFont="1" applyFill="1" applyBorder="1" applyAlignment="1">
      <alignment vertical="center"/>
    </xf>
    <xf numFmtId="0" fontId="12" fillId="0" borderId="11" xfId="13" applyFont="1" applyBorder="1" applyAlignment="1">
      <alignment horizontal="center" vertical="center"/>
    </xf>
    <xf numFmtId="0" fontId="7" fillId="3" borderId="7" xfId="13" applyFont="1" applyFill="1" applyBorder="1" applyAlignment="1">
      <alignment horizontal="center" vertical="center"/>
    </xf>
    <xf numFmtId="0" fontId="7" fillId="3" borderId="8" xfId="13" applyFont="1" applyFill="1" applyBorder="1" applyAlignment="1">
      <alignment horizontal="center" vertical="center"/>
    </xf>
    <xf numFmtId="0" fontId="7" fillId="3" borderId="9" xfId="13" applyFont="1" applyFill="1" applyBorder="1" applyAlignment="1">
      <alignment horizontal="center" vertical="center"/>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0" borderId="6"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 xfId="13" applyFont="1" applyBorder="1" applyAlignment="1">
      <alignment horizontal="center" vertical="center" wrapText="1"/>
    </xf>
    <xf numFmtId="0" fontId="12" fillId="0" borderId="6" xfId="13" applyFont="1" applyBorder="1" applyAlignment="1">
      <alignment horizontal="center" vertical="center" wrapText="1"/>
    </xf>
    <xf numFmtId="0" fontId="7" fillId="0" borderId="11" xfId="13" applyFont="1" applyBorder="1" applyAlignment="1">
      <alignment horizontal="center" vertical="center"/>
    </xf>
    <xf numFmtId="0" fontId="7" fillId="0" borderId="12" xfId="13" applyFont="1" applyBorder="1" applyAlignment="1">
      <alignment horizontal="center" vertical="center"/>
    </xf>
    <xf numFmtId="0" fontId="7" fillId="0" borderId="7" xfId="13" applyFont="1" applyBorder="1" applyAlignment="1">
      <alignment horizontal="center" vertical="center"/>
    </xf>
    <xf numFmtId="0" fontId="7" fillId="0" borderId="8" xfId="13" applyFont="1" applyBorder="1" applyAlignment="1">
      <alignment horizontal="center" vertical="center"/>
    </xf>
    <xf numFmtId="0" fontId="7" fillId="0" borderId="9" xfId="13" applyFont="1" applyBorder="1" applyAlignment="1">
      <alignment horizontal="center" vertical="center"/>
    </xf>
    <xf numFmtId="0" fontId="7" fillId="0" borderId="6" xfId="13" applyFont="1" applyBorder="1" applyAlignment="1">
      <alignment horizontal="center" vertical="center"/>
    </xf>
    <xf numFmtId="0" fontId="35" fillId="0" borderId="0" xfId="13" applyFont="1" applyAlignment="1">
      <alignment horizontal="center" vertical="top" wrapText="1"/>
    </xf>
    <xf numFmtId="0" fontId="12" fillId="3" borderId="11" xfId="13" applyFont="1" applyFill="1" applyBorder="1" applyAlignment="1">
      <alignment horizontal="center" vertical="center"/>
    </xf>
    <xf numFmtId="0" fontId="12" fillId="3" borderId="11" xfId="13" applyFont="1" applyFill="1" applyBorder="1" applyAlignment="1">
      <alignment horizontal="center" vertical="top"/>
    </xf>
    <xf numFmtId="0" fontId="34" fillId="0" borderId="0" xfId="13" applyFont="1" applyAlignment="1">
      <alignment horizontal="center" vertical="top"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applyAlignment="1">
      <alignment horizontal="center"/>
    </xf>
    <xf numFmtId="0" fontId="7" fillId="0" borderId="1" xfId="0" applyFont="1" applyBorder="1" applyAlignment="1">
      <alignment horizontal="center" vertical="center"/>
    </xf>
    <xf numFmtId="0" fontId="5" fillId="4" borderId="0" xfId="0" applyFont="1" applyFill="1" applyAlignment="1">
      <alignment horizontal="center"/>
    </xf>
    <xf numFmtId="0" fontId="9" fillId="0" borderId="1" xfId="0" applyFont="1" applyBorder="1" applyAlignment="1">
      <alignment horizontal="center" vertical="center" wrapText="1"/>
    </xf>
    <xf numFmtId="0" fontId="6" fillId="0" borderId="0" xfId="0" applyFont="1" applyAlignment="1">
      <alignment horizontal="center"/>
    </xf>
    <xf numFmtId="0" fontId="9" fillId="0" borderId="1" xfId="0" applyFont="1" applyBorder="1" applyAlignment="1">
      <alignment horizontal="center" vertical="center"/>
    </xf>
  </cellXfs>
  <cellStyles count="51">
    <cellStyle name="Comma" xfId="1" builtinId="3"/>
    <cellStyle name="Comma 2" xfId="2" xr:uid="{00000000-0005-0000-0000-000001000000}"/>
    <cellStyle name="Comma 2 2" xfId="3" xr:uid="{00000000-0005-0000-0000-000002000000}"/>
    <cellStyle name="Comma 2 2 2" xfId="18" xr:uid="{00000000-0005-0000-0000-000003000000}"/>
    <cellStyle name="Comma 2 2 2 2" xfId="44" xr:uid="{00000000-0005-0000-0000-000004000000}"/>
    <cellStyle name="Comma 2 2 3" xfId="39" xr:uid="{00000000-0005-0000-0000-000005000000}"/>
    <cellStyle name="Comma 2 3" xfId="16" xr:uid="{00000000-0005-0000-0000-000006000000}"/>
    <cellStyle name="Comma 2 3 2" xfId="43" xr:uid="{00000000-0005-0000-0000-000007000000}"/>
    <cellStyle name="Comma 2 4" xfId="38" xr:uid="{00000000-0005-0000-0000-000008000000}"/>
    <cellStyle name="Comma 3" xfId="4" xr:uid="{00000000-0005-0000-0000-000009000000}"/>
    <cellStyle name="Comma 3 2" xfId="19" xr:uid="{00000000-0005-0000-0000-00000A000000}"/>
    <cellStyle name="Comma 3 2 2" xfId="45" xr:uid="{00000000-0005-0000-0000-00000B000000}"/>
    <cellStyle name="Comma 3 3" xfId="40" xr:uid="{00000000-0005-0000-0000-00000C000000}"/>
    <cellStyle name="Comma 4" xfId="14" xr:uid="{00000000-0005-0000-0000-00000D000000}"/>
    <cellStyle name="Comma 4 2" xfId="28" xr:uid="{00000000-0005-0000-0000-00000E000000}"/>
    <cellStyle name="Comma 4 2 2" xfId="35" xr:uid="{00000000-0005-0000-0000-00000F000000}"/>
    <cellStyle name="Comma 4 2 2 2" xfId="50" xr:uid="{00000000-0005-0000-0000-000010000000}"/>
    <cellStyle name="Comma 4 2 3" xfId="47" xr:uid="{00000000-0005-0000-0000-000011000000}"/>
    <cellStyle name="Comma 4 3" xfId="32" xr:uid="{00000000-0005-0000-0000-000012000000}"/>
    <cellStyle name="Comma 4 3 2" xfId="49" xr:uid="{00000000-0005-0000-0000-000013000000}"/>
    <cellStyle name="Comma 4 4" xfId="42" xr:uid="{00000000-0005-0000-0000-000014000000}"/>
    <cellStyle name="Comma 5" xfId="37" xr:uid="{00000000-0005-0000-0000-000015000000}"/>
    <cellStyle name="Comma 6" xfId="5" xr:uid="{00000000-0005-0000-0000-000016000000}"/>
    <cellStyle name="Comma 6 2" xfId="20" xr:uid="{00000000-0005-0000-0000-000017000000}"/>
    <cellStyle name="Comma 6 2 2" xfId="46" xr:uid="{00000000-0005-0000-0000-000018000000}"/>
    <cellStyle name="Comma 6 3" xfId="41" xr:uid="{00000000-0005-0000-0000-000019000000}"/>
    <cellStyle name="Ledger 17 x 11 in" xfId="12" xr:uid="{00000000-0005-0000-0000-00001A000000}"/>
    <cellStyle name="Normal" xfId="0" builtinId="0"/>
    <cellStyle name="Normal 2" xfId="6" xr:uid="{00000000-0005-0000-0000-00001C000000}"/>
    <cellStyle name="Normal 2 2" xfId="7" xr:uid="{00000000-0005-0000-0000-00001D000000}"/>
    <cellStyle name="Normal 2 2 2" xfId="22" xr:uid="{00000000-0005-0000-0000-00001E000000}"/>
    <cellStyle name="Normal 2 3" xfId="21" xr:uid="{00000000-0005-0000-0000-00001F000000}"/>
    <cellStyle name="Normal 3" xfId="8" xr:uid="{00000000-0005-0000-0000-000020000000}"/>
    <cellStyle name="Normal 3 2" xfId="23" xr:uid="{00000000-0005-0000-0000-000021000000}"/>
    <cellStyle name="Normal 4" xfId="9" xr:uid="{00000000-0005-0000-0000-000022000000}"/>
    <cellStyle name="Normal 4 2" xfId="24" xr:uid="{00000000-0005-0000-0000-000023000000}"/>
    <cellStyle name="Normal 5" xfId="10" xr:uid="{00000000-0005-0000-0000-000024000000}"/>
    <cellStyle name="Normal 5 2" xfId="25" xr:uid="{00000000-0005-0000-0000-000025000000}"/>
    <cellStyle name="Normal 6" xfId="13" xr:uid="{00000000-0005-0000-0000-000026000000}"/>
    <cellStyle name="Normal 6 2" xfId="27" xr:uid="{00000000-0005-0000-0000-000027000000}"/>
    <cellStyle name="Normal 6 2 2" xfId="34" xr:uid="{00000000-0005-0000-0000-000028000000}"/>
    <cellStyle name="Normal 6 3" xfId="31" xr:uid="{00000000-0005-0000-0000-000029000000}"/>
    <cellStyle name="Normal 7" xfId="11" xr:uid="{00000000-0005-0000-0000-00002A000000}"/>
    <cellStyle name="Normal 7 2" xfId="26" xr:uid="{00000000-0005-0000-0000-00002B000000}"/>
    <cellStyle name="Normal 8" xfId="17" xr:uid="{00000000-0005-0000-0000-00002C000000}"/>
    <cellStyle name="Percent" xfId="30" builtinId="5"/>
    <cellStyle name="Percent 2" xfId="15" xr:uid="{00000000-0005-0000-0000-00002E000000}"/>
    <cellStyle name="Percent 2 2" xfId="29" xr:uid="{00000000-0005-0000-0000-00002F000000}"/>
    <cellStyle name="Percent 2 2 2" xfId="36" xr:uid="{00000000-0005-0000-0000-000030000000}"/>
    <cellStyle name="Percent 2 3" xfId="33" xr:uid="{00000000-0005-0000-0000-000031000000}"/>
    <cellStyle name="Percent 3" xfId="48"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'Tong hop'!$V$27:$V$30</c:f>
              <c:numCache>
                <c:formatCode>General</c:formatCode>
                <c:ptCount val="4"/>
              </c:numCache>
            </c:numRef>
          </c:cat>
          <c:val>
            <c:numRef>
              <c:f>'Tong hop'!$W$27:$W$30</c:f>
              <c:numCache>
                <c:formatCode>_(* #,##0.0_);_(* \(#,##0.0\);_(* "-"??_);_(@_)</c:formatCode>
                <c:ptCount val="4"/>
              </c:numCache>
            </c:numRef>
          </c:val>
          <c:smooth val="0"/>
          <c:extLst>
            <c:ext xmlns:c16="http://schemas.microsoft.com/office/drawing/2014/chart" uri="{C3380CC4-5D6E-409C-BE32-E72D297353CC}">
              <c16:uniqueId val="{00000000-0FA9-4F5A-9ABE-D98695BF73F0}"/>
            </c:ext>
          </c:extLst>
        </c:ser>
        <c:dLbls>
          <c:showLegendKey val="0"/>
          <c:showVal val="0"/>
          <c:showCatName val="0"/>
          <c:showSerName val="0"/>
          <c:showPercent val="0"/>
          <c:showBubbleSize val="0"/>
        </c:dLbls>
        <c:marker val="1"/>
        <c:smooth val="0"/>
        <c:axId val="194193408"/>
        <c:axId val="161064640"/>
      </c:lineChart>
      <c:catAx>
        <c:axId val="194193408"/>
        <c:scaling>
          <c:orientation val="minMax"/>
        </c:scaling>
        <c:delete val="0"/>
        <c:axPos val="b"/>
        <c:numFmt formatCode="General" sourceLinked="1"/>
        <c:majorTickMark val="out"/>
        <c:minorTickMark val="none"/>
        <c:tickLblPos val="nextTo"/>
        <c:crossAx val="161064640"/>
        <c:crosses val="autoZero"/>
        <c:auto val="1"/>
        <c:lblAlgn val="ctr"/>
        <c:lblOffset val="100"/>
        <c:noMultiLvlLbl val="0"/>
      </c:catAx>
      <c:valAx>
        <c:axId val="161064640"/>
        <c:scaling>
          <c:orientation val="minMax"/>
        </c:scaling>
        <c:delete val="0"/>
        <c:axPos val="l"/>
        <c:majorGridlines/>
        <c:numFmt formatCode="General" sourceLinked="1"/>
        <c:majorTickMark val="out"/>
        <c:minorTickMark val="none"/>
        <c:tickLblPos val="nextTo"/>
        <c:crossAx val="194193408"/>
        <c:crosses val="autoZero"/>
        <c:crossBetween val="between"/>
      </c:valAx>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cat>
            <c:numRef>
              <c:f>'Tong hop'!$V$55:$V$57</c:f>
              <c:numCache>
                <c:formatCode>General</c:formatCode>
                <c:ptCount val="3"/>
              </c:numCache>
            </c:numRef>
          </c:cat>
          <c:val>
            <c:numRef>
              <c:f>'Tong hop'!$W$55:$W$57</c:f>
              <c:numCache>
                <c:formatCode>General</c:formatCode>
                <c:ptCount val="3"/>
              </c:numCache>
            </c:numRef>
          </c:val>
          <c:extLst>
            <c:ext xmlns:c16="http://schemas.microsoft.com/office/drawing/2014/chart" uri="{C3380CC4-5D6E-409C-BE32-E72D297353CC}">
              <c16:uniqueId val="{00000000-6974-44FF-A397-7CE8DF2F91D8}"/>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cat>
            <c:numRef>
              <c:f>'Tong hop'!$V$76:$V$78</c:f>
              <c:numCache>
                <c:formatCode>General</c:formatCode>
                <c:ptCount val="3"/>
              </c:numCache>
            </c:numRef>
          </c:cat>
          <c:val>
            <c:numRef>
              <c:f>'Tong hop'!$W$76:$W$78</c:f>
              <c:numCache>
                <c:formatCode>General</c:formatCode>
                <c:ptCount val="3"/>
              </c:numCache>
            </c:numRef>
          </c:val>
          <c:extLst>
            <c:ext xmlns:c16="http://schemas.microsoft.com/office/drawing/2014/chart" uri="{C3380CC4-5D6E-409C-BE32-E72D297353CC}">
              <c16:uniqueId val="{00000000-EECB-4784-B9A8-2EAA5C60F274}"/>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'[2]Tong hop'!$T$27:$T$30</c:f>
              <c:numCache>
                <c:formatCode>General</c:formatCode>
                <c:ptCount val="4"/>
                <c:pt idx="0">
                  <c:v>0</c:v>
                </c:pt>
                <c:pt idx="1">
                  <c:v>0</c:v>
                </c:pt>
                <c:pt idx="2">
                  <c:v>0</c:v>
                </c:pt>
                <c:pt idx="3">
                  <c:v>0</c:v>
                </c:pt>
              </c:numCache>
            </c:numRef>
          </c:cat>
          <c:val>
            <c:numRef>
              <c:f>'[2]Tong hop'!$U$27:$U$30</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0-0C16-4D25-905E-87474C3F23B1}"/>
            </c:ext>
          </c:extLst>
        </c:ser>
        <c:dLbls>
          <c:showLegendKey val="0"/>
          <c:showVal val="0"/>
          <c:showCatName val="0"/>
          <c:showSerName val="0"/>
          <c:showPercent val="0"/>
          <c:showBubbleSize val="0"/>
        </c:dLbls>
        <c:marker val="1"/>
        <c:smooth val="0"/>
        <c:axId val="214745088"/>
        <c:axId val="161068672"/>
      </c:lineChart>
      <c:catAx>
        <c:axId val="214745088"/>
        <c:scaling>
          <c:orientation val="minMax"/>
        </c:scaling>
        <c:delete val="0"/>
        <c:axPos val="b"/>
        <c:numFmt formatCode="General" sourceLinked="0"/>
        <c:majorTickMark val="out"/>
        <c:minorTickMark val="none"/>
        <c:tickLblPos val="nextTo"/>
        <c:crossAx val="161068672"/>
        <c:crosses val="autoZero"/>
        <c:auto val="1"/>
        <c:lblAlgn val="ctr"/>
        <c:lblOffset val="100"/>
        <c:noMultiLvlLbl val="0"/>
      </c:catAx>
      <c:valAx>
        <c:axId val="161068672"/>
        <c:scaling>
          <c:orientation val="minMax"/>
        </c:scaling>
        <c:delete val="0"/>
        <c:axPos val="l"/>
        <c:majorGridlines/>
        <c:numFmt formatCode="General" sourceLinked="1"/>
        <c:majorTickMark val="out"/>
        <c:minorTickMark val="none"/>
        <c:tickLblPos val="nextTo"/>
        <c:crossAx val="214745088"/>
        <c:crosses val="autoZero"/>
        <c:crossBetween val="between"/>
      </c:valAx>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cat>
            <c:numRef>
              <c:f>'[2]Tong hop'!$T$55:$T$57</c:f>
              <c:numCache>
                <c:formatCode>General</c:formatCode>
                <c:ptCount val="3"/>
                <c:pt idx="0">
                  <c:v>0</c:v>
                </c:pt>
                <c:pt idx="1">
                  <c:v>0</c:v>
                </c:pt>
                <c:pt idx="2">
                  <c:v>0</c:v>
                </c:pt>
              </c:numCache>
            </c:numRef>
          </c:cat>
          <c:val>
            <c:numRef>
              <c:f>'[2]Tong hop'!$U$55:$U$57</c:f>
              <c:numCache>
                <c:formatCode>General</c:formatCode>
                <c:ptCount val="3"/>
                <c:pt idx="0">
                  <c:v>0</c:v>
                </c:pt>
                <c:pt idx="1">
                  <c:v>0</c:v>
                </c:pt>
                <c:pt idx="2">
                  <c:v>0</c:v>
                </c:pt>
              </c:numCache>
            </c:numRef>
          </c:val>
          <c:extLst>
            <c:ext xmlns:c16="http://schemas.microsoft.com/office/drawing/2014/chart" uri="{C3380CC4-5D6E-409C-BE32-E72D297353CC}">
              <c16:uniqueId val="{00000000-59D7-4737-97B0-7A73A9C99C0D}"/>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cat>
            <c:numRef>
              <c:f>'[2]Tong hop'!$T$76:$T$78</c:f>
              <c:numCache>
                <c:formatCode>General</c:formatCode>
                <c:ptCount val="3"/>
                <c:pt idx="0">
                  <c:v>0</c:v>
                </c:pt>
                <c:pt idx="1">
                  <c:v>0</c:v>
                </c:pt>
                <c:pt idx="2">
                  <c:v>0</c:v>
                </c:pt>
              </c:numCache>
            </c:numRef>
          </c:cat>
          <c:val>
            <c:numRef>
              <c:f>'[2]Tong hop'!$U$76:$U$78</c:f>
              <c:numCache>
                <c:formatCode>General</c:formatCode>
                <c:ptCount val="3"/>
                <c:pt idx="0">
                  <c:v>0</c:v>
                </c:pt>
                <c:pt idx="1">
                  <c:v>0</c:v>
                </c:pt>
                <c:pt idx="2">
                  <c:v>0</c:v>
                </c:pt>
              </c:numCache>
            </c:numRef>
          </c:val>
          <c:extLst>
            <c:ext xmlns:c16="http://schemas.microsoft.com/office/drawing/2014/chart" uri="{C3380CC4-5D6E-409C-BE32-E72D297353CC}">
              <c16:uniqueId val="{00000000-1E91-493F-8F73-A8CB54A47CEB}"/>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596153</xdr:colOff>
      <xdr:row>17</xdr:row>
      <xdr:rowOff>174810</xdr:rowOff>
    </xdr:from>
    <xdr:to>
      <xdr:col>25</xdr:col>
      <xdr:colOff>291353</xdr:colOff>
      <xdr:row>32</xdr:row>
      <xdr:rowOff>174810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506505</xdr:colOff>
      <xdr:row>51</xdr:row>
      <xdr:rowOff>49306</xdr:rowOff>
    </xdr:from>
    <xdr:to>
      <xdr:col>25</xdr:col>
      <xdr:colOff>345140</xdr:colOff>
      <xdr:row>65</xdr:row>
      <xdr:rowOff>4482</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85165</xdr:colOff>
      <xdr:row>71</xdr:row>
      <xdr:rowOff>31376</xdr:rowOff>
    </xdr:from>
    <xdr:to>
      <xdr:col>25</xdr:col>
      <xdr:colOff>533400</xdr:colOff>
      <xdr:row>82</xdr:row>
      <xdr:rowOff>49307</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596153</xdr:colOff>
      <xdr:row>15</xdr:row>
      <xdr:rowOff>174810</xdr:rowOff>
    </xdr:from>
    <xdr:to>
      <xdr:col>25</xdr:col>
      <xdr:colOff>291353</xdr:colOff>
      <xdr:row>30</xdr:row>
      <xdr:rowOff>174810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506505</xdr:colOff>
      <xdr:row>49</xdr:row>
      <xdr:rowOff>49306</xdr:rowOff>
    </xdr:from>
    <xdr:to>
      <xdr:col>25</xdr:col>
      <xdr:colOff>345140</xdr:colOff>
      <xdr:row>63</xdr:row>
      <xdr:rowOff>4482</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85165</xdr:colOff>
      <xdr:row>69</xdr:row>
      <xdr:rowOff>31376</xdr:rowOff>
    </xdr:from>
    <xdr:to>
      <xdr:col>25</xdr:col>
      <xdr:colOff>533400</xdr:colOff>
      <xdr:row>80</xdr:row>
      <xdr:rowOff>49307</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20lieu%20Gmail/KTXH/2021/Th&#225;ng%2011%20-%20cu&#7889;i%20n&#259;m/KTXH%202022/Tr&#236;nh%20H&#272;/6.2020%20T&#205;NH%20TO&#193;N%20%20KH-XH%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20lieu%20Gmail/KTXH/2021/Th&#225;ng%2011%20-%20cu&#7889;i%20n&#259;m/KTXH%202022/Tr&#236;nh%20H&#272;/11.2020%20K&#7870;T%20QU&#7842;%202021%20-%20GIAO%20CH&#7880;%20TI&#202;U%202022%20-%20HNU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a"/>
      <sheetName val="TH"/>
      <sheetName val="CN-XD-DV (ss)"/>
      <sheetName val="PL2"/>
      <sheetName val="cn+xd+dv + nn(hh)"/>
      <sheetName val="NN"/>
      <sheetName val="gd"/>
      <sheetName val="BM8-XH"/>
      <sheetName val="BieunayKhongin"/>
      <sheetName val="BM9"/>
      <sheetName val="BM10"/>
      <sheetName val="Khongin"/>
      <sheetName val="BM11"/>
      <sheetName val="PL17CCTT(khongin)"/>
      <sheetName val="Sheet3"/>
      <sheetName val="Pl14"/>
      <sheetName val="Sheet1"/>
      <sheetName val="Sheet2"/>
      <sheetName val="BM15"/>
      <sheetName val="BM16"/>
      <sheetName val="Sheet4"/>
      <sheetName val="CN-XD-DV (ss) (2)"/>
    </sheetNames>
    <sheetDataSet>
      <sheetData sheetId="0" refreshError="1"/>
      <sheetData sheetId="1" refreshError="1"/>
      <sheetData sheetId="2" refreshError="1">
        <row r="5">
          <cell r="W5">
            <v>15.117702609547564</v>
          </cell>
        </row>
        <row r="6">
          <cell r="S6">
            <v>1584.99558</v>
          </cell>
          <cell r="X6">
            <v>1.4999999999999858</v>
          </cell>
        </row>
        <row r="7">
          <cell r="S7">
            <v>251527.99162799996</v>
          </cell>
          <cell r="W7">
            <v>15.27244663970842</v>
          </cell>
          <cell r="X7">
            <v>22.907959229605709</v>
          </cell>
        </row>
        <row r="8">
          <cell r="S8">
            <v>245924.30899799996</v>
          </cell>
          <cell r="X8">
            <v>23</v>
          </cell>
        </row>
        <row r="9">
          <cell r="S9">
            <v>5603.6826299999993</v>
          </cell>
          <cell r="X9">
            <v>19</v>
          </cell>
        </row>
        <row r="10">
          <cell r="S10">
            <v>1716.7976000000001</v>
          </cell>
          <cell r="X10">
            <v>12.000000000000014</v>
          </cell>
        </row>
        <row r="15">
          <cell r="W15">
            <v>8.5257120713040138</v>
          </cell>
          <cell r="X15">
            <v>15.240742431903385</v>
          </cell>
        </row>
        <row r="16">
          <cell r="S16">
            <v>1584.99558</v>
          </cell>
        </row>
        <row r="17">
          <cell r="S17">
            <v>9607.5024450000001</v>
          </cell>
          <cell r="W17">
            <v>9.6362001352265025</v>
          </cell>
          <cell r="X17">
            <v>18.5</v>
          </cell>
        </row>
        <row r="18">
          <cell r="S18">
            <v>3976.3854000000001</v>
          </cell>
          <cell r="X18">
            <v>17</v>
          </cell>
        </row>
        <row r="19">
          <cell r="S19">
            <v>5603.6826299999993</v>
          </cell>
          <cell r="X19">
            <v>19</v>
          </cell>
        </row>
        <row r="20">
          <cell r="S20">
            <v>1716.7976000000001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xz"/>
      <sheetName val="Tong hop"/>
      <sheetName val="Cay lua"/>
      <sheetName val="Lua"/>
      <sheetName val="Ngo"/>
      <sheetName val="Lac, Rau"/>
      <sheetName val="chan nuoi"/>
      <sheetName val="VH"/>
      <sheetName val="LĐ- nghèo"/>
      <sheetName val="DS-YT-LĐ"/>
      <sheetName val="LD"/>
      <sheetName val="GD&amp;ĐT"/>
      <sheetName val="TNMT-KTHT"/>
      <sheetName val="ATTP - KTHT"/>
      <sheetName val="ATTP (KTHT+YT+NN)"/>
      <sheetName val="ATTP NN"/>
      <sheetName val="Quyet toan"/>
      <sheetName val="ĐÔ THỊ"/>
    </sheetNames>
    <sheetDataSet>
      <sheetData sheetId="0" refreshError="1"/>
      <sheetData sheetId="1" refreshError="1"/>
      <sheetData sheetId="2" refreshError="1"/>
      <sheetData sheetId="3" refreshError="1"/>
      <sheetData sheetId="4" refreshError="1"/>
      <sheetData sheetId="5" refreshError="1"/>
      <sheetData sheetId="6" refreshError="1">
        <row r="24">
          <cell r="W24">
            <v>1125</v>
          </cell>
          <cell r="AK24">
            <v>16960</v>
          </cell>
          <cell r="AY24">
            <v>84800</v>
          </cell>
        </row>
      </sheetData>
      <sheetData sheetId="7" refreshError="1"/>
      <sheetData sheetId="8" refreshError="1"/>
      <sheetData sheetId="9" refreshError="1"/>
      <sheetData sheetId="10" refreshError="1">
        <row r="24">
          <cell r="M24">
            <v>27</v>
          </cell>
          <cell r="U24">
            <v>50</v>
          </cell>
        </row>
      </sheetData>
      <sheetData sheetId="11" refreshError="1">
        <row r="8">
          <cell r="M8">
            <v>25</v>
          </cell>
          <cell r="Y8">
            <v>19</v>
          </cell>
          <cell r="BB8">
            <v>63</v>
          </cell>
        </row>
        <row r="26">
          <cell r="BB26">
            <v>17</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defaultGridColor="0" view="pageBreakPreview" colorId="0" workbookViewId="0"/>
  </sheetViews>
  <sheetFormatPr defaultRowHeight="12.5" x14ac:dyDescent="0.25"/>
  <sheetData/>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68"/>
  <sheetViews>
    <sheetView tabSelected="1" workbookViewId="0">
      <pane ySplit="4" topLeftCell="A145" activePane="bottomLeft" state="frozen"/>
      <selection pane="bottomLeft" activeCell="A2" sqref="A2:Q2"/>
    </sheetView>
  </sheetViews>
  <sheetFormatPr defaultColWidth="9" defaultRowHeight="13" x14ac:dyDescent="0.3"/>
  <cols>
    <col min="1" max="1" width="6.6328125" style="89" customWidth="1"/>
    <col min="2" max="2" width="47.453125" style="89" customWidth="1"/>
    <col min="3" max="3" width="10.54296875" style="336" customWidth="1"/>
    <col min="4" max="4" width="9.36328125" style="89" customWidth="1"/>
    <col min="5" max="5" width="11.36328125" style="91" customWidth="1"/>
    <col min="6" max="6" width="9.54296875" style="89" hidden="1" customWidth="1"/>
    <col min="7" max="7" width="8.453125" style="89" hidden="1" customWidth="1"/>
    <col min="8" max="9" width="8.90625" style="89" hidden="1" customWidth="1"/>
    <col min="10" max="10" width="9.54296875" style="336" customWidth="1"/>
    <col min="11" max="11" width="10.453125" style="89" customWidth="1"/>
    <col min="12" max="12" width="10.453125" style="89" hidden="1" customWidth="1"/>
    <col min="13" max="13" width="9.36328125" style="89" hidden="1" customWidth="1"/>
    <col min="14" max="14" width="9.36328125" style="89" customWidth="1"/>
    <col min="15" max="15" width="10.90625" style="89" customWidth="1"/>
    <col min="16" max="16" width="10.6328125" style="89" customWidth="1"/>
    <col min="17" max="17" width="19.54296875" style="89" hidden="1" customWidth="1"/>
    <col min="18" max="16384" width="9" style="89"/>
  </cols>
  <sheetData>
    <row r="1" spans="1:64" s="80" customFormat="1" ht="19.25" customHeight="1" x14ac:dyDescent="0.3">
      <c r="A1" s="388" t="s">
        <v>392</v>
      </c>
      <c r="B1" s="388"/>
      <c r="C1" s="388"/>
      <c r="D1" s="388"/>
      <c r="E1" s="388"/>
      <c r="F1" s="388"/>
      <c r="G1" s="388"/>
      <c r="H1" s="388"/>
      <c r="I1" s="388"/>
      <c r="J1" s="388"/>
      <c r="K1" s="388"/>
      <c r="L1" s="388"/>
      <c r="M1" s="388"/>
      <c r="N1" s="388"/>
      <c r="O1" s="388"/>
      <c r="P1" s="388"/>
      <c r="Q1" s="388"/>
    </row>
    <row r="2" spans="1:64" s="80" customFormat="1" ht="15.75" customHeight="1" x14ac:dyDescent="0.3">
      <c r="A2" s="391" t="s">
        <v>417</v>
      </c>
      <c r="B2" s="391"/>
      <c r="C2" s="391"/>
      <c r="D2" s="391"/>
      <c r="E2" s="391"/>
      <c r="F2" s="391"/>
      <c r="G2" s="391"/>
      <c r="H2" s="391"/>
      <c r="I2" s="391"/>
      <c r="J2" s="391"/>
      <c r="K2" s="391"/>
      <c r="L2" s="391"/>
      <c r="M2" s="391"/>
      <c r="N2" s="391"/>
      <c r="O2" s="391"/>
      <c r="P2" s="391"/>
      <c r="Q2" s="391"/>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4" s="81" customFormat="1" x14ac:dyDescent="0.3">
      <c r="A3" s="80"/>
      <c r="B3" s="80"/>
      <c r="C3" s="333"/>
      <c r="D3" s="80"/>
      <c r="E3" s="85"/>
      <c r="F3" s="80"/>
      <c r="G3" s="80"/>
      <c r="H3" s="80"/>
      <c r="I3" s="80"/>
      <c r="J3" s="333"/>
      <c r="K3" s="80"/>
      <c r="L3" s="80"/>
      <c r="M3" s="80"/>
      <c r="N3" s="80"/>
      <c r="O3" s="80"/>
      <c r="P3" s="268">
        <v>1.2</v>
      </c>
      <c r="Q3" s="80"/>
    </row>
    <row r="4" spans="1:64" s="81" customFormat="1" ht="50.4" customHeight="1" x14ac:dyDescent="0.25">
      <c r="A4" s="82" t="s">
        <v>295</v>
      </c>
      <c r="B4" s="92" t="s">
        <v>376</v>
      </c>
      <c r="C4" s="83" t="s">
        <v>296</v>
      </c>
      <c r="D4" s="84" t="s">
        <v>381</v>
      </c>
      <c r="E4" s="90" t="s">
        <v>400</v>
      </c>
      <c r="F4" s="84" t="s">
        <v>393</v>
      </c>
      <c r="G4" s="84" t="s">
        <v>385</v>
      </c>
      <c r="H4" s="84" t="s">
        <v>389</v>
      </c>
      <c r="I4" s="99" t="s">
        <v>384</v>
      </c>
      <c r="J4" s="100" t="s">
        <v>394</v>
      </c>
      <c r="K4" s="100" t="s">
        <v>395</v>
      </c>
      <c r="L4" s="100" t="s">
        <v>407</v>
      </c>
      <c r="M4" s="100" t="s">
        <v>397</v>
      </c>
      <c r="N4" s="100" t="s">
        <v>398</v>
      </c>
      <c r="O4" s="100" t="s">
        <v>399</v>
      </c>
      <c r="P4" s="84" t="s">
        <v>396</v>
      </c>
      <c r="Q4" s="94" t="s">
        <v>126</v>
      </c>
    </row>
    <row r="5" spans="1:64" s="80" customFormat="1" ht="13.5" customHeight="1" x14ac:dyDescent="0.3">
      <c r="A5" s="101" t="s">
        <v>377</v>
      </c>
      <c r="B5" s="102" t="s">
        <v>297</v>
      </c>
      <c r="C5" s="105"/>
      <c r="D5" s="103"/>
      <c r="E5" s="104"/>
      <c r="F5" s="103"/>
      <c r="G5" s="103"/>
      <c r="H5" s="103"/>
      <c r="I5" s="105"/>
      <c r="J5" s="105"/>
      <c r="K5" s="105"/>
      <c r="L5" s="105"/>
      <c r="M5" s="105"/>
      <c r="N5" s="105"/>
      <c r="O5" s="105"/>
      <c r="P5" s="269"/>
      <c r="Q5" s="95"/>
    </row>
    <row r="6" spans="1:64" s="80" customFormat="1" ht="15.75" customHeight="1" x14ac:dyDescent="0.3">
      <c r="A6" s="106">
        <v>1</v>
      </c>
      <c r="B6" s="107" t="s">
        <v>298</v>
      </c>
      <c r="C6" s="110"/>
      <c r="D6" s="108"/>
      <c r="E6" s="109"/>
      <c r="F6" s="108"/>
      <c r="G6" s="108"/>
      <c r="H6" s="108"/>
      <c r="I6" s="110"/>
      <c r="J6" s="110"/>
      <c r="K6" s="110"/>
      <c r="L6" s="110"/>
      <c r="M6" s="110"/>
      <c r="N6" s="110"/>
      <c r="O6" s="110"/>
      <c r="P6" s="181"/>
      <c r="Q6" s="95"/>
    </row>
    <row r="7" spans="1:64" s="80" customFormat="1" ht="18.75" hidden="1" customHeight="1" x14ac:dyDescent="0.45">
      <c r="A7" s="111" t="s">
        <v>378</v>
      </c>
      <c r="B7" s="112" t="s">
        <v>299</v>
      </c>
      <c r="C7" s="110"/>
      <c r="D7" s="108"/>
      <c r="E7" s="109"/>
      <c r="F7" s="108"/>
      <c r="G7" s="108"/>
      <c r="H7" s="108"/>
      <c r="I7" s="110"/>
      <c r="J7" s="110"/>
      <c r="K7" s="110"/>
      <c r="L7" s="110"/>
      <c r="M7" s="110"/>
      <c r="N7" s="110"/>
      <c r="O7" s="110"/>
      <c r="P7" s="181"/>
      <c r="Q7" s="379" t="s">
        <v>387</v>
      </c>
    </row>
    <row r="8" spans="1:64" s="85" customFormat="1" ht="16.5" hidden="1" customHeight="1" x14ac:dyDescent="0.3">
      <c r="A8" s="389"/>
      <c r="B8" s="114" t="s">
        <v>300</v>
      </c>
      <c r="C8" s="115" t="s">
        <v>24</v>
      </c>
      <c r="D8" s="116"/>
      <c r="E8" s="117">
        <v>16.600000000000001</v>
      </c>
      <c r="F8" s="118">
        <v>7.3</v>
      </c>
      <c r="G8" s="119"/>
      <c r="H8" s="119"/>
      <c r="I8" s="117"/>
      <c r="J8" s="340">
        <v>9.6</v>
      </c>
      <c r="K8" s="117"/>
      <c r="L8" s="117"/>
      <c r="M8" s="117"/>
      <c r="N8" s="117"/>
      <c r="O8" s="117"/>
      <c r="P8" s="270"/>
      <c r="Q8" s="380"/>
    </row>
    <row r="9" spans="1:64" s="85" customFormat="1" ht="14.25" hidden="1" customHeight="1" x14ac:dyDescent="0.3">
      <c r="A9" s="389"/>
      <c r="B9" s="120" t="s">
        <v>128</v>
      </c>
      <c r="C9" s="115" t="s">
        <v>24</v>
      </c>
      <c r="D9" s="116"/>
      <c r="E9" s="117">
        <v>17.7</v>
      </c>
      <c r="F9" s="121">
        <v>7.5</v>
      </c>
      <c r="G9" s="122"/>
      <c r="H9" s="119"/>
      <c r="I9" s="117"/>
      <c r="J9" s="341">
        <v>1.9</v>
      </c>
      <c r="K9" s="117"/>
      <c r="L9" s="117"/>
      <c r="M9" s="117"/>
      <c r="N9" s="117"/>
      <c r="O9" s="117"/>
      <c r="P9" s="270"/>
      <c r="Q9" s="380"/>
    </row>
    <row r="10" spans="1:64" s="85" customFormat="1" ht="14.25" hidden="1" customHeight="1" x14ac:dyDescent="0.3">
      <c r="A10" s="389"/>
      <c r="B10" s="120" t="s">
        <v>301</v>
      </c>
      <c r="C10" s="115" t="s">
        <v>24</v>
      </c>
      <c r="D10" s="116"/>
      <c r="E10" s="117">
        <v>17.399999999999999</v>
      </c>
      <c r="F10" s="121">
        <v>6.2</v>
      </c>
      <c r="G10" s="123"/>
      <c r="H10" s="119"/>
      <c r="I10" s="117"/>
      <c r="J10" s="342">
        <v>10.1</v>
      </c>
      <c r="K10" s="117"/>
      <c r="L10" s="117"/>
      <c r="M10" s="117"/>
      <c r="N10" s="117"/>
      <c r="O10" s="117"/>
      <c r="P10" s="270"/>
      <c r="Q10" s="380"/>
    </row>
    <row r="11" spans="1:64" s="85" customFormat="1" ht="13.5" hidden="1" customHeight="1" x14ac:dyDescent="0.3">
      <c r="A11" s="389"/>
      <c r="B11" s="120" t="s">
        <v>302</v>
      </c>
      <c r="C11" s="115" t="s">
        <v>24</v>
      </c>
      <c r="D11" s="116"/>
      <c r="E11" s="117">
        <v>19.100000000000001</v>
      </c>
      <c r="F11" s="121">
        <v>9.8000000000000007</v>
      </c>
      <c r="G11" s="123"/>
      <c r="H11" s="119"/>
      <c r="I11" s="117"/>
      <c r="J11" s="342">
        <v>10.4</v>
      </c>
      <c r="K11" s="117"/>
      <c r="L11" s="117"/>
      <c r="M11" s="117"/>
      <c r="N11" s="117"/>
      <c r="O11" s="117"/>
      <c r="P11" s="270"/>
      <c r="Q11" s="380"/>
    </row>
    <row r="12" spans="1:64" s="85" customFormat="1" ht="15.75" hidden="1" customHeight="1" x14ac:dyDescent="0.3">
      <c r="A12" s="389"/>
      <c r="B12" s="120" t="s">
        <v>129</v>
      </c>
      <c r="C12" s="115" t="s">
        <v>24</v>
      </c>
      <c r="D12" s="116"/>
      <c r="E12" s="117">
        <v>0.9</v>
      </c>
      <c r="F12" s="121">
        <v>2</v>
      </c>
      <c r="G12" s="122"/>
      <c r="H12" s="119"/>
      <c r="I12" s="124"/>
      <c r="J12" s="341">
        <v>8.9</v>
      </c>
      <c r="K12" s="124"/>
      <c r="L12" s="124"/>
      <c r="M12" s="124"/>
      <c r="N12" s="124"/>
      <c r="O12" s="124"/>
      <c r="P12" s="270"/>
      <c r="Q12" s="380"/>
    </row>
    <row r="13" spans="1:64" s="85" customFormat="1" ht="16.5" hidden="1" customHeight="1" x14ac:dyDescent="0.3">
      <c r="A13" s="389"/>
      <c r="B13" s="120" t="s">
        <v>130</v>
      </c>
      <c r="C13" s="115" t="s">
        <v>24</v>
      </c>
      <c r="D13" s="116"/>
      <c r="E13" s="117">
        <v>14.4</v>
      </c>
      <c r="F13" s="121">
        <v>11.1</v>
      </c>
      <c r="G13" s="122"/>
      <c r="H13" s="119"/>
      <c r="I13" s="117"/>
      <c r="J13" s="341">
        <v>9.8000000000000007</v>
      </c>
      <c r="K13" s="117"/>
      <c r="L13" s="117"/>
      <c r="M13" s="117"/>
      <c r="N13" s="117"/>
      <c r="O13" s="117"/>
      <c r="P13" s="270"/>
      <c r="Q13" s="380"/>
    </row>
    <row r="14" spans="1:64" s="86" customFormat="1" ht="18" hidden="1" customHeight="1" x14ac:dyDescent="0.3">
      <c r="A14" s="389"/>
      <c r="B14" s="114" t="s">
        <v>303</v>
      </c>
      <c r="C14" s="334"/>
      <c r="D14" s="125"/>
      <c r="E14" s="126">
        <v>33208</v>
      </c>
      <c r="F14" s="126">
        <f>F15+F18+F19</f>
        <v>7260</v>
      </c>
      <c r="G14" s="126"/>
      <c r="H14" s="127">
        <f t="shared" ref="H14:H25" si="0">F14/E14*100</f>
        <v>21.862201879065285</v>
      </c>
      <c r="I14" s="128" t="e">
        <f>F14/#REF!*100</f>
        <v>#REF!</v>
      </c>
      <c r="J14" s="343">
        <v>28481.851918430399</v>
      </c>
      <c r="K14" s="129">
        <v>30187</v>
      </c>
      <c r="L14" s="129"/>
      <c r="M14" s="128"/>
      <c r="N14" s="128"/>
      <c r="O14" s="128"/>
      <c r="P14" s="271"/>
      <c r="Q14" s="380"/>
    </row>
    <row r="15" spans="1:64" s="85" customFormat="1" ht="15.75" hidden="1" customHeight="1" x14ac:dyDescent="0.3">
      <c r="A15" s="389"/>
      <c r="B15" s="120" t="s">
        <v>131</v>
      </c>
      <c r="C15" s="115" t="s">
        <v>132</v>
      </c>
      <c r="D15" s="116"/>
      <c r="E15" s="130">
        <v>29600</v>
      </c>
      <c r="F15" s="131">
        <f>F16+F17</f>
        <v>5526</v>
      </c>
      <c r="G15" s="131"/>
      <c r="H15" s="127">
        <f t="shared" si="0"/>
        <v>18.668918918918919</v>
      </c>
      <c r="I15" s="128" t="e">
        <f>F15/#REF!*100</f>
        <v>#REF!</v>
      </c>
      <c r="J15" s="218">
        <v>25140.272092374493</v>
      </c>
      <c r="K15" s="129">
        <v>26574</v>
      </c>
      <c r="L15" s="129"/>
      <c r="M15" s="128"/>
      <c r="N15" s="128"/>
      <c r="O15" s="128"/>
      <c r="P15" s="272"/>
      <c r="Q15" s="380"/>
    </row>
    <row r="16" spans="1:64" s="85" customFormat="1" ht="15.75" hidden="1" customHeight="1" x14ac:dyDescent="0.3">
      <c r="A16" s="389"/>
      <c r="B16" s="120" t="s">
        <v>304</v>
      </c>
      <c r="C16" s="115" t="s">
        <v>305</v>
      </c>
      <c r="D16" s="116"/>
      <c r="E16" s="130">
        <v>23800</v>
      </c>
      <c r="F16" s="132">
        <v>3537</v>
      </c>
      <c r="G16" s="133"/>
      <c r="H16" s="127">
        <f t="shared" si="0"/>
        <v>14.861344537815127</v>
      </c>
      <c r="I16" s="128" t="e">
        <f>F16/#REF!*100</f>
        <v>#REF!</v>
      </c>
      <c r="J16" s="344">
        <v>20270.213423321024</v>
      </c>
      <c r="K16" s="129">
        <v>21822</v>
      </c>
      <c r="L16" s="129"/>
      <c r="M16" s="128"/>
      <c r="N16" s="128"/>
      <c r="O16" s="128"/>
      <c r="P16" s="272"/>
      <c r="Q16" s="380"/>
    </row>
    <row r="17" spans="1:17" s="85" customFormat="1" ht="16.5" hidden="1" customHeight="1" x14ac:dyDescent="0.3">
      <c r="A17" s="389"/>
      <c r="B17" s="120" t="s">
        <v>302</v>
      </c>
      <c r="C17" s="115" t="s">
        <v>305</v>
      </c>
      <c r="D17" s="116"/>
      <c r="E17" s="134">
        <v>5800</v>
      </c>
      <c r="F17" s="132">
        <v>1989</v>
      </c>
      <c r="G17" s="133"/>
      <c r="H17" s="127">
        <f t="shared" si="0"/>
        <v>34.293103448275865</v>
      </c>
      <c r="I17" s="128" t="e">
        <f>F17/#REF!*100</f>
        <v>#REF!</v>
      </c>
      <c r="J17" s="344">
        <v>4870.0586690534701</v>
      </c>
      <c r="K17" s="129">
        <v>4752</v>
      </c>
      <c r="L17" s="129"/>
      <c r="M17" s="128"/>
      <c r="N17" s="128"/>
      <c r="O17" s="128"/>
      <c r="P17" s="273"/>
      <c r="Q17" s="380"/>
    </row>
    <row r="18" spans="1:17" s="85" customFormat="1" ht="15.75" hidden="1" customHeight="1" x14ac:dyDescent="0.3">
      <c r="A18" s="389"/>
      <c r="B18" s="120" t="s">
        <v>129</v>
      </c>
      <c r="C18" s="115" t="s">
        <v>132</v>
      </c>
      <c r="D18" s="116"/>
      <c r="E18" s="134">
        <v>1608</v>
      </c>
      <c r="F18" s="132">
        <v>764</v>
      </c>
      <c r="G18" s="131"/>
      <c r="H18" s="127">
        <f t="shared" si="0"/>
        <v>47.512437810945272</v>
      </c>
      <c r="I18" s="128" t="e">
        <f>F18/#REF!*100</f>
        <v>#REF!</v>
      </c>
      <c r="J18" s="218">
        <v>1593</v>
      </c>
      <c r="K18" s="129">
        <v>1645</v>
      </c>
      <c r="L18" s="129"/>
      <c r="M18" s="128"/>
      <c r="N18" s="128"/>
      <c r="O18" s="128"/>
      <c r="P18" s="273"/>
      <c r="Q18" s="380"/>
    </row>
    <row r="19" spans="1:17" s="85" customFormat="1" ht="16.5" hidden="1" customHeight="1" x14ac:dyDescent="0.3">
      <c r="A19" s="389"/>
      <c r="B19" s="120" t="s">
        <v>130</v>
      </c>
      <c r="C19" s="115" t="s">
        <v>132</v>
      </c>
      <c r="D19" s="116"/>
      <c r="E19" s="134">
        <v>2000</v>
      </c>
      <c r="F19" s="132">
        <v>970</v>
      </c>
      <c r="G19" s="131"/>
      <c r="H19" s="127">
        <f t="shared" si="0"/>
        <v>48.5</v>
      </c>
      <c r="I19" s="128" t="e">
        <f>F19/#REF!*100</f>
        <v>#REF!</v>
      </c>
      <c r="J19" s="218">
        <v>1748.579826055957</v>
      </c>
      <c r="K19" s="129">
        <v>1968</v>
      </c>
      <c r="L19" s="129"/>
      <c r="M19" s="128"/>
      <c r="N19" s="128"/>
      <c r="O19" s="128"/>
      <c r="P19" s="273"/>
      <c r="Q19" s="380"/>
    </row>
    <row r="20" spans="1:17" s="85" customFormat="1" ht="17.25" hidden="1" customHeight="1" x14ac:dyDescent="0.3">
      <c r="A20" s="389"/>
      <c r="B20" s="120" t="s">
        <v>306</v>
      </c>
      <c r="C20" s="115" t="s">
        <v>132</v>
      </c>
      <c r="D20" s="116"/>
      <c r="E20" s="126">
        <v>44007</v>
      </c>
      <c r="F20" s="126">
        <f>F21+F24+F25</f>
        <v>10702</v>
      </c>
      <c r="G20" s="126"/>
      <c r="H20" s="127">
        <f t="shared" si="0"/>
        <v>24.318858363442182</v>
      </c>
      <c r="I20" s="128" t="e">
        <f>F20/#REF!*100</f>
        <v>#REF!</v>
      </c>
      <c r="J20" s="343">
        <v>36230.867727786397</v>
      </c>
      <c r="K20" s="129">
        <v>43903</v>
      </c>
      <c r="L20" s="129"/>
      <c r="M20" s="128"/>
      <c r="N20" s="128"/>
      <c r="O20" s="128"/>
      <c r="P20" s="271"/>
      <c r="Q20" s="380"/>
    </row>
    <row r="21" spans="1:17" s="85" customFormat="1" ht="16.5" hidden="1" customHeight="1" x14ac:dyDescent="0.3">
      <c r="A21" s="389"/>
      <c r="B21" s="120" t="s">
        <v>131</v>
      </c>
      <c r="C21" s="115" t="s">
        <v>132</v>
      </c>
      <c r="D21" s="116"/>
      <c r="E21" s="134">
        <v>36400</v>
      </c>
      <c r="F21" s="132">
        <f>F22+F23</f>
        <v>7469</v>
      </c>
      <c r="G21" s="131"/>
      <c r="H21" s="127">
        <f t="shared" si="0"/>
        <v>20.51923076923077</v>
      </c>
      <c r="I21" s="128" t="e">
        <f>F21/#REF!*100</f>
        <v>#REF!</v>
      </c>
      <c r="J21" s="218">
        <v>29424.9402113779</v>
      </c>
      <c r="K21" s="129">
        <v>36294</v>
      </c>
      <c r="L21" s="129"/>
      <c r="M21" s="128"/>
      <c r="N21" s="128"/>
      <c r="O21" s="128"/>
      <c r="P21" s="273"/>
      <c r="Q21" s="380"/>
    </row>
    <row r="22" spans="1:17" s="85" customFormat="1" ht="17.25" hidden="1" customHeight="1" x14ac:dyDescent="0.3">
      <c r="A22" s="389"/>
      <c r="B22" s="120" t="s">
        <v>133</v>
      </c>
      <c r="C22" s="115" t="s">
        <v>132</v>
      </c>
      <c r="D22" s="116"/>
      <c r="E22" s="130">
        <v>27000</v>
      </c>
      <c r="F22" s="132">
        <v>4277</v>
      </c>
      <c r="G22" s="133"/>
      <c r="H22" s="127">
        <f t="shared" si="0"/>
        <v>15.840740740740742</v>
      </c>
      <c r="I22" s="128" t="e">
        <f>F22/#REF!*100</f>
        <v>#REF!</v>
      </c>
      <c r="J22" s="344">
        <v>21759.589658949</v>
      </c>
      <c r="K22" s="129">
        <v>28707</v>
      </c>
      <c r="L22" s="129"/>
      <c r="M22" s="128"/>
      <c r="N22" s="128"/>
      <c r="O22" s="128"/>
      <c r="P22" s="272"/>
      <c r="Q22" s="380"/>
    </row>
    <row r="23" spans="1:17" s="85" customFormat="1" ht="17.25" hidden="1" customHeight="1" x14ac:dyDescent="0.3">
      <c r="A23" s="389"/>
      <c r="B23" s="120" t="s">
        <v>134</v>
      </c>
      <c r="C23" s="115" t="s">
        <v>132</v>
      </c>
      <c r="D23" s="116"/>
      <c r="E23" s="130">
        <v>9400</v>
      </c>
      <c r="F23" s="132">
        <v>3192</v>
      </c>
      <c r="G23" s="133"/>
      <c r="H23" s="127">
        <f t="shared" si="0"/>
        <v>33.957446808510639</v>
      </c>
      <c r="I23" s="128" t="e">
        <f>F23/#REF!*100</f>
        <v>#REF!</v>
      </c>
      <c r="J23" s="344">
        <v>7665.3505524289003</v>
      </c>
      <c r="K23" s="129">
        <v>7588</v>
      </c>
      <c r="L23" s="129"/>
      <c r="M23" s="128"/>
      <c r="N23" s="128"/>
      <c r="O23" s="128"/>
      <c r="P23" s="272"/>
      <c r="Q23" s="380"/>
    </row>
    <row r="24" spans="1:17" s="85" customFormat="1" ht="18" hidden="1" customHeight="1" x14ac:dyDescent="0.3">
      <c r="A24" s="389"/>
      <c r="B24" s="120" t="s">
        <v>129</v>
      </c>
      <c r="C24" s="115" t="s">
        <v>132</v>
      </c>
      <c r="D24" s="116"/>
      <c r="E24" s="134">
        <v>2707</v>
      </c>
      <c r="F24" s="132">
        <v>1392</v>
      </c>
      <c r="G24" s="131"/>
      <c r="H24" s="127">
        <f t="shared" si="0"/>
        <v>51.422238640561503</v>
      </c>
      <c r="I24" s="128" t="e">
        <f>F24/#REF!*100</f>
        <v>#REF!</v>
      </c>
      <c r="J24" s="218">
        <v>2617</v>
      </c>
      <c r="K24" s="129">
        <v>2782</v>
      </c>
      <c r="L24" s="129"/>
      <c r="M24" s="128"/>
      <c r="N24" s="128"/>
      <c r="O24" s="128"/>
      <c r="P24" s="273"/>
      <c r="Q24" s="380"/>
    </row>
    <row r="25" spans="1:17" s="85" customFormat="1" ht="15.75" hidden="1" customHeight="1" x14ac:dyDescent="0.3">
      <c r="A25" s="389"/>
      <c r="B25" s="120" t="s">
        <v>130</v>
      </c>
      <c r="C25" s="115" t="s">
        <v>132</v>
      </c>
      <c r="D25" s="116"/>
      <c r="E25" s="134">
        <v>4900</v>
      </c>
      <c r="F25" s="132">
        <v>1841</v>
      </c>
      <c r="G25" s="131"/>
      <c r="H25" s="127">
        <f t="shared" si="0"/>
        <v>37.571428571428569</v>
      </c>
      <c r="I25" s="128" t="e">
        <f>F25/#REF!*100</f>
        <v>#REF!</v>
      </c>
      <c r="J25" s="218">
        <v>4188.9275164084947</v>
      </c>
      <c r="K25" s="129">
        <v>4826</v>
      </c>
      <c r="L25" s="129"/>
      <c r="M25" s="128"/>
      <c r="N25" s="128"/>
      <c r="O25" s="128"/>
      <c r="P25" s="273"/>
      <c r="Q25" s="380"/>
    </row>
    <row r="26" spans="1:17" s="85" customFormat="1" ht="12.75" hidden="1" customHeight="1" x14ac:dyDescent="0.3">
      <c r="A26" s="389"/>
      <c r="B26" s="120" t="s">
        <v>307</v>
      </c>
      <c r="C26" s="325"/>
      <c r="D26" s="135"/>
      <c r="E26" s="136">
        <v>100</v>
      </c>
      <c r="F26" s="136">
        <v>100</v>
      </c>
      <c r="G26" s="126"/>
      <c r="H26" s="127"/>
      <c r="I26" s="128" t="e">
        <f>F26/#REF!*100</f>
        <v>#REF!</v>
      </c>
      <c r="J26" s="345">
        <v>100</v>
      </c>
      <c r="K26" s="129">
        <v>100</v>
      </c>
      <c r="L26" s="129"/>
      <c r="M26" s="128"/>
      <c r="N26" s="128"/>
      <c r="O26" s="128"/>
      <c r="P26" s="274"/>
      <c r="Q26" s="380"/>
    </row>
    <row r="27" spans="1:17" s="85" customFormat="1" ht="15" hidden="1" customHeight="1" x14ac:dyDescent="0.3">
      <c r="A27" s="389"/>
      <c r="B27" s="120" t="s">
        <v>131</v>
      </c>
      <c r="C27" s="115" t="s">
        <v>24</v>
      </c>
      <c r="D27" s="135"/>
      <c r="E27" s="137">
        <f>E21/E20*100</f>
        <v>82.714113663735304</v>
      </c>
      <c r="F27" s="138">
        <f>F21/F20*100</f>
        <v>69.790693328349846</v>
      </c>
      <c r="G27" s="131"/>
      <c r="H27" s="127"/>
      <c r="I27" s="128" t="e">
        <f>F27/#REF!*100</f>
        <v>#REF!</v>
      </c>
      <c r="J27" s="346">
        <f>J21/J20*100</f>
        <v>81.215113125240293</v>
      </c>
      <c r="K27" s="128">
        <v>83</v>
      </c>
      <c r="L27" s="128"/>
      <c r="M27" s="128"/>
      <c r="N27" s="128">
        <f>K27/E27*100</f>
        <v>100.34563186813187</v>
      </c>
      <c r="O27" s="128"/>
      <c r="P27" s="275"/>
      <c r="Q27" s="380"/>
    </row>
    <row r="28" spans="1:17" s="85" customFormat="1" ht="17.25" hidden="1" customHeight="1" x14ac:dyDescent="0.3">
      <c r="A28" s="389"/>
      <c r="B28" s="120" t="s">
        <v>129</v>
      </c>
      <c r="C28" s="115" t="s">
        <v>24</v>
      </c>
      <c r="D28" s="135"/>
      <c r="E28" s="137">
        <f>E24/E20*100</f>
        <v>6.1512941123003158</v>
      </c>
      <c r="F28" s="138">
        <f>F24/F20*100</f>
        <v>13.006914595402726</v>
      </c>
      <c r="G28" s="131"/>
      <c r="H28" s="127"/>
      <c r="I28" s="128" t="e">
        <f>F28/#REF!*100</f>
        <v>#REF!</v>
      </c>
      <c r="J28" s="346">
        <f>J24/J20*100</f>
        <v>7.2231226137400908</v>
      </c>
      <c r="K28" s="128">
        <v>6.3</v>
      </c>
      <c r="L28" s="128"/>
      <c r="M28" s="128"/>
      <c r="N28" s="128">
        <f t="shared" ref="N28:N29" si="1">K28/E28*100</f>
        <v>102.41747321758403</v>
      </c>
      <c r="O28" s="128"/>
      <c r="P28" s="275"/>
      <c r="Q28" s="380"/>
    </row>
    <row r="29" spans="1:17" s="85" customFormat="1" ht="16.5" hidden="1" customHeight="1" x14ac:dyDescent="0.3">
      <c r="A29" s="389"/>
      <c r="B29" s="120" t="s">
        <v>130</v>
      </c>
      <c r="C29" s="115" t="s">
        <v>24</v>
      </c>
      <c r="D29" s="135"/>
      <c r="E29" s="137">
        <f>E25/E20*100</f>
        <v>11.13459222396437</v>
      </c>
      <c r="F29" s="138">
        <f>F25/F20*100</f>
        <v>17.202392076247431</v>
      </c>
      <c r="G29" s="131"/>
      <c r="H29" s="127"/>
      <c r="I29" s="128" t="e">
        <f>F29/#REF!*100</f>
        <v>#REF!</v>
      </c>
      <c r="J29" s="346">
        <f>J25/J20*100</f>
        <v>11.561764261019608</v>
      </c>
      <c r="K29" s="128">
        <v>11</v>
      </c>
      <c r="L29" s="128"/>
      <c r="M29" s="128"/>
      <c r="N29" s="128">
        <f t="shared" si="1"/>
        <v>98.791224489795908</v>
      </c>
      <c r="O29" s="128"/>
      <c r="P29" s="275"/>
      <c r="Q29" s="380"/>
    </row>
    <row r="30" spans="1:17" s="85" customFormat="1" ht="12.75" customHeight="1" x14ac:dyDescent="0.3">
      <c r="A30" s="139"/>
      <c r="B30" s="120" t="s">
        <v>308</v>
      </c>
      <c r="C30" s="325"/>
      <c r="D30" s="135"/>
      <c r="E30" s="140"/>
      <c r="F30" s="141"/>
      <c r="G30" s="142"/>
      <c r="H30" s="143"/>
      <c r="I30" s="128"/>
      <c r="J30" s="347"/>
      <c r="K30" s="128"/>
      <c r="L30" s="128"/>
      <c r="M30" s="128"/>
      <c r="N30" s="128"/>
      <c r="O30" s="128"/>
      <c r="P30" s="276"/>
      <c r="Q30" s="380"/>
    </row>
    <row r="31" spans="1:17" s="85" customFormat="1" ht="15.75" customHeight="1" x14ac:dyDescent="0.3">
      <c r="A31" s="144"/>
      <c r="B31" s="120" t="s">
        <v>309</v>
      </c>
      <c r="C31" s="115" t="s">
        <v>24</v>
      </c>
      <c r="D31" s="135">
        <v>23</v>
      </c>
      <c r="E31" s="117">
        <v>26</v>
      </c>
      <c r="F31" s="145">
        <v>15</v>
      </c>
      <c r="G31" s="146"/>
      <c r="H31" s="119"/>
      <c r="I31" s="128"/>
      <c r="J31" s="340">
        <v>35</v>
      </c>
      <c r="K31" s="128">
        <f>+K37/J37*100-100</f>
        <v>19.937248894801201</v>
      </c>
      <c r="L31" s="128">
        <v>19.899999999999999</v>
      </c>
      <c r="M31" s="128">
        <f>+K31-D31</f>
        <v>-3.0627511051987995</v>
      </c>
      <c r="N31" s="128">
        <f>+K31-E31</f>
        <v>-6.0627511051987995</v>
      </c>
      <c r="O31" s="128">
        <f>+K31-J31</f>
        <v>-15.062751105198799</v>
      </c>
      <c r="P31" s="270">
        <v>21.7</v>
      </c>
      <c r="Q31" s="380"/>
    </row>
    <row r="32" spans="1:17" s="85" customFormat="1" ht="16.5" customHeight="1" x14ac:dyDescent="0.3">
      <c r="A32" s="144"/>
      <c r="B32" s="120" t="s">
        <v>128</v>
      </c>
      <c r="C32" s="115" t="s">
        <v>24</v>
      </c>
      <c r="D32" s="135"/>
      <c r="E32" s="309">
        <v>26.2</v>
      </c>
      <c r="F32" s="310">
        <v>15.1</v>
      </c>
      <c r="G32" s="311"/>
      <c r="H32" s="312"/>
      <c r="I32" s="313"/>
      <c r="J32" s="348">
        <v>37</v>
      </c>
      <c r="K32" s="313">
        <v>20.100000000000001</v>
      </c>
      <c r="L32" s="313">
        <v>20.100000000000001</v>
      </c>
      <c r="M32" s="313"/>
      <c r="N32" s="128">
        <f t="shared" ref="N32:N36" si="2">+K32-E32</f>
        <v>-6.0999999999999979</v>
      </c>
      <c r="O32" s="128">
        <f t="shared" ref="O32:O36" si="3">+K32-J32</f>
        <v>-16.899999999999999</v>
      </c>
      <c r="P32" s="314">
        <v>21.8</v>
      </c>
      <c r="Q32" s="380"/>
    </row>
    <row r="33" spans="1:17" s="85" customFormat="1" ht="18" customHeight="1" x14ac:dyDescent="0.3">
      <c r="A33" s="144"/>
      <c r="B33" s="120" t="s">
        <v>301</v>
      </c>
      <c r="C33" s="115" t="s">
        <v>24</v>
      </c>
      <c r="D33" s="135"/>
      <c r="E33" s="309">
        <v>26.3</v>
      </c>
      <c r="F33" s="310">
        <v>15.2</v>
      </c>
      <c r="G33" s="315"/>
      <c r="H33" s="312"/>
      <c r="I33" s="313"/>
      <c r="J33" s="349">
        <v>39</v>
      </c>
      <c r="K33" s="313">
        <v>20.3</v>
      </c>
      <c r="L33" s="313">
        <v>20.3</v>
      </c>
      <c r="M33" s="313"/>
      <c r="N33" s="128">
        <f t="shared" si="2"/>
        <v>-6</v>
      </c>
      <c r="O33" s="128">
        <f t="shared" si="3"/>
        <v>-18.7</v>
      </c>
      <c r="P33" s="314">
        <v>22</v>
      </c>
      <c r="Q33" s="380"/>
    </row>
    <row r="34" spans="1:17" s="85" customFormat="1" ht="16.5" customHeight="1" x14ac:dyDescent="0.3">
      <c r="A34" s="144"/>
      <c r="B34" s="120" t="s">
        <v>302</v>
      </c>
      <c r="C34" s="115" t="s">
        <v>24</v>
      </c>
      <c r="D34" s="113"/>
      <c r="E34" s="309">
        <v>19.100000000000001</v>
      </c>
      <c r="F34" s="310">
        <v>9.8000000000000007</v>
      </c>
      <c r="G34" s="315"/>
      <c r="H34" s="312"/>
      <c r="I34" s="313"/>
      <c r="J34" s="349">
        <v>20</v>
      </c>
      <c r="K34" s="316">
        <v>7.1</v>
      </c>
      <c r="L34" s="316">
        <v>7.1</v>
      </c>
      <c r="M34" s="313"/>
      <c r="N34" s="128">
        <f t="shared" si="2"/>
        <v>-12.000000000000002</v>
      </c>
      <c r="O34" s="128">
        <f t="shared" si="3"/>
        <v>-12.9</v>
      </c>
      <c r="P34" s="314">
        <v>10</v>
      </c>
      <c r="Q34" s="380"/>
    </row>
    <row r="35" spans="1:17" s="85" customFormat="1" ht="17.25" customHeight="1" x14ac:dyDescent="0.3">
      <c r="A35" s="144"/>
      <c r="B35" s="120" t="s">
        <v>129</v>
      </c>
      <c r="C35" s="115" t="s">
        <v>24</v>
      </c>
      <c r="D35" s="113"/>
      <c r="E35" s="309">
        <v>0.9</v>
      </c>
      <c r="F35" s="310">
        <v>2</v>
      </c>
      <c r="G35" s="311"/>
      <c r="H35" s="312"/>
      <c r="I35" s="313"/>
      <c r="J35" s="348">
        <v>2.5</v>
      </c>
      <c r="K35" s="313">
        <v>2.6</v>
      </c>
      <c r="L35" s="313">
        <v>2.6</v>
      </c>
      <c r="M35" s="313"/>
      <c r="N35" s="128">
        <f t="shared" si="2"/>
        <v>1.7000000000000002</v>
      </c>
      <c r="O35" s="128">
        <f t="shared" si="3"/>
        <v>0.10000000000000009</v>
      </c>
      <c r="P35" s="314">
        <v>2.4</v>
      </c>
      <c r="Q35" s="380"/>
    </row>
    <row r="36" spans="1:17" s="85" customFormat="1" ht="15.75" customHeight="1" x14ac:dyDescent="0.3">
      <c r="A36" s="390"/>
      <c r="B36" s="120" t="s">
        <v>130</v>
      </c>
      <c r="C36" s="115" t="s">
        <v>24</v>
      </c>
      <c r="D36" s="113"/>
      <c r="E36" s="309">
        <v>14.4</v>
      </c>
      <c r="F36" s="310">
        <v>11.1</v>
      </c>
      <c r="G36" s="311"/>
      <c r="H36" s="312"/>
      <c r="I36" s="313"/>
      <c r="J36" s="348">
        <v>8</v>
      </c>
      <c r="K36" s="313">
        <v>14.1</v>
      </c>
      <c r="L36" s="313">
        <v>14.1</v>
      </c>
      <c r="M36" s="313"/>
      <c r="N36" s="128">
        <f t="shared" si="2"/>
        <v>-0.30000000000000071</v>
      </c>
      <c r="O36" s="128">
        <f t="shared" si="3"/>
        <v>6.1</v>
      </c>
      <c r="P36" s="314">
        <v>15</v>
      </c>
      <c r="Q36" s="380"/>
    </row>
    <row r="37" spans="1:17" s="85" customFormat="1" ht="18.75" customHeight="1" x14ac:dyDescent="0.3">
      <c r="A37" s="390"/>
      <c r="B37" s="120" t="s">
        <v>310</v>
      </c>
      <c r="C37" s="115" t="s">
        <v>132</v>
      </c>
      <c r="D37" s="149"/>
      <c r="E37" s="146">
        <v>338208</v>
      </c>
      <c r="F37" s="150">
        <v>150442</v>
      </c>
      <c r="G37" s="146"/>
      <c r="H37" s="119">
        <f t="shared" ref="H37:H48" si="4">F37/E37*100</f>
        <v>44.482093859400138</v>
      </c>
      <c r="I37" s="128" t="e">
        <f>F37/#REF!*100</f>
        <v>#REF!</v>
      </c>
      <c r="J37" s="350">
        <v>297684</v>
      </c>
      <c r="K37" s="129">
        <f>K38+K41+K42</f>
        <v>357034</v>
      </c>
      <c r="L37" s="129"/>
      <c r="M37" s="128"/>
      <c r="N37" s="128">
        <f>K37/E37*100</f>
        <v>105.56639701012396</v>
      </c>
      <c r="O37" s="128">
        <f>K37/J37*100</f>
        <v>119.9372488948012</v>
      </c>
      <c r="P37" s="277">
        <v>434552</v>
      </c>
      <c r="Q37" s="380"/>
    </row>
    <row r="38" spans="1:17" s="85" customFormat="1" ht="15" customHeight="1" x14ac:dyDescent="0.3">
      <c r="A38" s="390"/>
      <c r="B38" s="120" t="s">
        <v>131</v>
      </c>
      <c r="C38" s="115" t="s">
        <v>132</v>
      </c>
      <c r="D38" s="149"/>
      <c r="E38" s="122">
        <v>334600</v>
      </c>
      <c r="F38" s="151">
        <v>148707</v>
      </c>
      <c r="G38" s="147"/>
      <c r="H38" s="119">
        <f t="shared" si="4"/>
        <v>44.443215780035864</v>
      </c>
      <c r="I38" s="128" t="e">
        <f>F38/#REF!*100</f>
        <v>#REF!</v>
      </c>
      <c r="J38" s="351">
        <v>249356</v>
      </c>
      <c r="K38" s="317">
        <f>K39+K40</f>
        <v>353421</v>
      </c>
      <c r="L38" s="317"/>
      <c r="M38" s="313"/>
      <c r="N38" s="313">
        <f t="shared" ref="N38:N48" si="5">K38/E38*100</f>
        <v>105.62492528392109</v>
      </c>
      <c r="O38" s="313">
        <f t="shared" ref="O38:O53" si="6">K38/J38*100</f>
        <v>141.73350551019425</v>
      </c>
      <c r="P38" s="278">
        <v>430604</v>
      </c>
      <c r="Q38" s="380"/>
    </row>
    <row r="39" spans="1:17" s="85" customFormat="1" ht="18.75" customHeight="1" x14ac:dyDescent="0.3">
      <c r="A39" s="390"/>
      <c r="B39" s="120" t="s">
        <v>304</v>
      </c>
      <c r="C39" s="115" t="s">
        <v>132</v>
      </c>
      <c r="D39" s="149"/>
      <c r="E39" s="152">
        <v>328800</v>
      </c>
      <c r="F39" s="153">
        <v>146717</v>
      </c>
      <c r="G39" s="148"/>
      <c r="H39" s="119">
        <f t="shared" si="4"/>
        <v>44.621958637469589</v>
      </c>
      <c r="I39" s="128" t="e">
        <f>F39/#REF!*100</f>
        <v>#REF!</v>
      </c>
      <c r="J39" s="352">
        <v>289918</v>
      </c>
      <c r="K39" s="317">
        <v>348670</v>
      </c>
      <c r="L39" s="317"/>
      <c r="M39" s="313"/>
      <c r="N39" s="313">
        <f t="shared" si="5"/>
        <v>106.04318734793188</v>
      </c>
      <c r="O39" s="313">
        <f t="shared" si="6"/>
        <v>120.2650404597162</v>
      </c>
      <c r="P39" s="278">
        <v>425377</v>
      </c>
      <c r="Q39" s="380"/>
    </row>
    <row r="40" spans="1:17" s="85" customFormat="1" ht="16.5" customHeight="1" x14ac:dyDescent="0.3">
      <c r="A40" s="390"/>
      <c r="B40" s="120" t="s">
        <v>302</v>
      </c>
      <c r="C40" s="115" t="s">
        <v>132</v>
      </c>
      <c r="D40" s="149"/>
      <c r="E40" s="123">
        <v>5800</v>
      </c>
      <c r="F40" s="151">
        <v>1989</v>
      </c>
      <c r="G40" s="148"/>
      <c r="H40" s="119">
        <f t="shared" si="4"/>
        <v>34.293103448275865</v>
      </c>
      <c r="I40" s="128" t="e">
        <f>F40/#REF!*100</f>
        <v>#REF!</v>
      </c>
      <c r="J40" s="353">
        <v>4438.0586690534701</v>
      </c>
      <c r="K40" s="317">
        <v>4751</v>
      </c>
      <c r="L40" s="317"/>
      <c r="M40" s="313"/>
      <c r="N40" s="313">
        <f>K40/E40*100</f>
        <v>81.91379310344827</v>
      </c>
      <c r="O40" s="313">
        <f>K40/J40*100</f>
        <v>107.05131126653791</v>
      </c>
      <c r="P40" s="278">
        <v>5227</v>
      </c>
      <c r="Q40" s="380"/>
    </row>
    <row r="41" spans="1:17" s="85" customFormat="1" ht="15" customHeight="1" x14ac:dyDescent="0.3">
      <c r="A41" s="390"/>
      <c r="B41" s="120" t="s">
        <v>129</v>
      </c>
      <c r="C41" s="115" t="s">
        <v>132</v>
      </c>
      <c r="D41" s="149"/>
      <c r="E41" s="122">
        <v>1608</v>
      </c>
      <c r="F41" s="151">
        <v>764</v>
      </c>
      <c r="G41" s="147"/>
      <c r="H41" s="119">
        <f t="shared" si="4"/>
        <v>47.512437810945272</v>
      </c>
      <c r="I41" s="128" t="e">
        <f>F41/#REF!*100</f>
        <v>#REF!</v>
      </c>
      <c r="J41" s="351">
        <v>1603</v>
      </c>
      <c r="K41" s="317">
        <v>1645</v>
      </c>
      <c r="L41" s="317"/>
      <c r="M41" s="313"/>
      <c r="N41" s="313">
        <f t="shared" si="5"/>
        <v>102.30099502487562</v>
      </c>
      <c r="O41" s="313">
        <f t="shared" si="6"/>
        <v>102.62008733624455</v>
      </c>
      <c r="P41" s="278">
        <v>1685</v>
      </c>
      <c r="Q41" s="380"/>
    </row>
    <row r="42" spans="1:17" s="85" customFormat="1" ht="12" customHeight="1" x14ac:dyDescent="0.3">
      <c r="A42" s="390"/>
      <c r="B42" s="120" t="s">
        <v>130</v>
      </c>
      <c r="C42" s="115" t="s">
        <v>132</v>
      </c>
      <c r="D42" s="149"/>
      <c r="E42" s="122">
        <v>2000</v>
      </c>
      <c r="F42" s="151">
        <v>970</v>
      </c>
      <c r="G42" s="147"/>
      <c r="H42" s="119">
        <f t="shared" si="4"/>
        <v>48.5</v>
      </c>
      <c r="I42" s="128" t="e">
        <f>F42/#REF!*100</f>
        <v>#REF!</v>
      </c>
      <c r="J42" s="351">
        <v>1725</v>
      </c>
      <c r="K42" s="317">
        <v>1968</v>
      </c>
      <c r="L42" s="317"/>
      <c r="M42" s="313"/>
      <c r="N42" s="313">
        <f t="shared" si="5"/>
        <v>98.4</v>
      </c>
      <c r="O42" s="313">
        <f t="shared" si="6"/>
        <v>114.08695652173913</v>
      </c>
      <c r="P42" s="278">
        <v>2263</v>
      </c>
      <c r="Q42" s="380"/>
    </row>
    <row r="43" spans="1:17" s="85" customFormat="1" ht="17.25" customHeight="1" x14ac:dyDescent="0.3">
      <c r="A43" s="390"/>
      <c r="B43" s="120" t="s">
        <v>306</v>
      </c>
      <c r="C43" s="115" t="s">
        <v>132</v>
      </c>
      <c r="D43" s="149"/>
      <c r="E43" s="119">
        <v>432007</v>
      </c>
      <c r="F43" s="146">
        <v>188560</v>
      </c>
      <c r="G43" s="146"/>
      <c r="H43" s="119">
        <f t="shared" si="4"/>
        <v>43.647440897948414</v>
      </c>
      <c r="I43" s="128" t="e">
        <f>F43/#REF!*100</f>
        <v>#REF!</v>
      </c>
      <c r="J43" s="354">
        <v>360313</v>
      </c>
      <c r="K43" s="129">
        <f>K44+K47+K48</f>
        <v>439491</v>
      </c>
      <c r="L43" s="129"/>
      <c r="M43" s="128"/>
      <c r="N43" s="128">
        <f t="shared" si="5"/>
        <v>101.73237933644594</v>
      </c>
      <c r="O43" s="128">
        <f t="shared" si="6"/>
        <v>121.9747830358605</v>
      </c>
      <c r="P43" s="277">
        <v>545463</v>
      </c>
      <c r="Q43" s="380"/>
    </row>
    <row r="44" spans="1:17" s="85" customFormat="1" ht="12.75" customHeight="1" x14ac:dyDescent="0.3">
      <c r="A44" s="390"/>
      <c r="B44" s="120" t="s">
        <v>131</v>
      </c>
      <c r="C44" s="115" t="s">
        <v>132</v>
      </c>
      <c r="D44" s="149"/>
      <c r="E44" s="122">
        <v>424400</v>
      </c>
      <c r="F44" s="147">
        <v>185326</v>
      </c>
      <c r="G44" s="147"/>
      <c r="H44" s="119">
        <f t="shared" si="4"/>
        <v>43.667766258246935</v>
      </c>
      <c r="I44" s="128" t="e">
        <f>F44/#REF!*100</f>
        <v>#REF!</v>
      </c>
      <c r="J44" s="214">
        <v>353442</v>
      </c>
      <c r="K44" s="317">
        <v>431883</v>
      </c>
      <c r="L44" s="317"/>
      <c r="M44" s="313"/>
      <c r="N44" s="313">
        <f t="shared" si="5"/>
        <v>101.76319509896324</v>
      </c>
      <c r="O44" s="313">
        <f t="shared" si="6"/>
        <v>122.19345748383044</v>
      </c>
      <c r="P44" s="318">
        <v>536746</v>
      </c>
      <c r="Q44" s="380"/>
    </row>
    <row r="45" spans="1:17" s="85" customFormat="1" ht="16.5" customHeight="1" x14ac:dyDescent="0.3">
      <c r="A45" s="390"/>
      <c r="B45" s="120" t="s">
        <v>133</v>
      </c>
      <c r="C45" s="115" t="s">
        <v>132</v>
      </c>
      <c r="D45" s="149"/>
      <c r="E45" s="123">
        <v>415000</v>
      </c>
      <c r="F45" s="147">
        <v>182133</v>
      </c>
      <c r="G45" s="148"/>
      <c r="H45" s="119">
        <f t="shared" si="4"/>
        <v>43.887469879518072</v>
      </c>
      <c r="I45" s="128" t="e">
        <f>F45/#REF!*100</f>
        <v>#REF!</v>
      </c>
      <c r="J45" s="355">
        <v>346330</v>
      </c>
      <c r="K45" s="317">
        <v>424295</v>
      </c>
      <c r="L45" s="317"/>
      <c r="M45" s="313"/>
      <c r="N45" s="313">
        <f t="shared" si="5"/>
        <v>102.23975903614458</v>
      </c>
      <c r="O45" s="313">
        <f t="shared" si="6"/>
        <v>122.5117662345162</v>
      </c>
      <c r="P45" s="318">
        <v>528248</v>
      </c>
      <c r="Q45" s="380"/>
    </row>
    <row r="46" spans="1:17" s="85" customFormat="1" ht="14.25" customHeight="1" x14ac:dyDescent="0.3">
      <c r="A46" s="390"/>
      <c r="B46" s="120" t="s">
        <v>134</v>
      </c>
      <c r="C46" s="115" t="s">
        <v>132</v>
      </c>
      <c r="D46" s="149"/>
      <c r="E46" s="123">
        <v>9400</v>
      </c>
      <c r="F46" s="151">
        <v>3192</v>
      </c>
      <c r="G46" s="148"/>
      <c r="H46" s="119">
        <f t="shared" si="4"/>
        <v>33.957446808510639</v>
      </c>
      <c r="I46" s="128" t="e">
        <f>F46/#REF!*100</f>
        <v>#REF!</v>
      </c>
      <c r="J46" s="355">
        <v>7112</v>
      </c>
      <c r="K46" s="317">
        <v>7588</v>
      </c>
      <c r="L46" s="317"/>
      <c r="M46" s="313"/>
      <c r="N46" s="313">
        <f t="shared" si="5"/>
        <v>80.723404255319153</v>
      </c>
      <c r="O46" s="313">
        <f t="shared" si="6"/>
        <v>106.69291338582678</v>
      </c>
      <c r="P46" s="318">
        <v>8498</v>
      </c>
      <c r="Q46" s="380"/>
    </row>
    <row r="47" spans="1:17" s="85" customFormat="1" ht="15.75" customHeight="1" x14ac:dyDescent="0.3">
      <c r="A47" s="390"/>
      <c r="B47" s="120" t="s">
        <v>129</v>
      </c>
      <c r="C47" s="115" t="s">
        <v>132</v>
      </c>
      <c r="D47" s="149"/>
      <c r="E47" s="122">
        <v>2707</v>
      </c>
      <c r="F47" s="151">
        <v>1392</v>
      </c>
      <c r="G47" s="147"/>
      <c r="H47" s="119">
        <f t="shared" si="4"/>
        <v>51.422238640561503</v>
      </c>
      <c r="I47" s="128" t="e">
        <f>F47/#REF!*100</f>
        <v>#REF!</v>
      </c>
      <c r="J47" s="214">
        <v>2729</v>
      </c>
      <c r="K47" s="317">
        <v>2782</v>
      </c>
      <c r="L47" s="317"/>
      <c r="M47" s="313"/>
      <c r="N47" s="313">
        <f t="shared" si="5"/>
        <v>102.77059475434061</v>
      </c>
      <c r="O47" s="313">
        <f t="shared" si="6"/>
        <v>101.94210333455477</v>
      </c>
      <c r="P47" s="319">
        <v>2876</v>
      </c>
      <c r="Q47" s="380"/>
    </row>
    <row r="48" spans="1:17" s="85" customFormat="1" ht="15" customHeight="1" x14ac:dyDescent="0.3">
      <c r="A48" s="390"/>
      <c r="B48" s="120" t="s">
        <v>130</v>
      </c>
      <c r="C48" s="115" t="s">
        <v>132</v>
      </c>
      <c r="D48" s="149"/>
      <c r="E48" s="122">
        <v>4900</v>
      </c>
      <c r="F48" s="151">
        <v>1841</v>
      </c>
      <c r="G48" s="147"/>
      <c r="H48" s="119">
        <f t="shared" si="4"/>
        <v>37.571428571428569</v>
      </c>
      <c r="I48" s="128" t="e">
        <f>F48/#REF!*100</f>
        <v>#REF!</v>
      </c>
      <c r="J48" s="214">
        <v>4142</v>
      </c>
      <c r="K48" s="317">
        <v>4826</v>
      </c>
      <c r="L48" s="317"/>
      <c r="M48" s="313"/>
      <c r="N48" s="313">
        <f t="shared" si="5"/>
        <v>98.489795918367349</v>
      </c>
      <c r="O48" s="313">
        <f t="shared" si="6"/>
        <v>116.51376146788989</v>
      </c>
      <c r="P48" s="319">
        <v>5840</v>
      </c>
      <c r="Q48" s="380"/>
    </row>
    <row r="49" spans="1:19" s="85" customFormat="1" ht="11.4" customHeight="1" x14ac:dyDescent="0.3">
      <c r="A49" s="390"/>
      <c r="B49" s="120" t="s">
        <v>307</v>
      </c>
      <c r="C49" s="115" t="s">
        <v>24</v>
      </c>
      <c r="D49" s="113"/>
      <c r="E49" s="119">
        <v>100</v>
      </c>
      <c r="F49" s="154">
        <f>F50+F51+F52</f>
        <v>99.999469664828183</v>
      </c>
      <c r="G49" s="146"/>
      <c r="H49" s="119"/>
      <c r="I49" s="128" t="e">
        <f>F49/#REF!*100</f>
        <v>#REF!</v>
      </c>
      <c r="J49" s="356">
        <v>100</v>
      </c>
      <c r="K49" s="129">
        <v>100</v>
      </c>
      <c r="L49" s="129"/>
      <c r="M49" s="128"/>
      <c r="N49" s="128"/>
      <c r="O49" s="128">
        <f t="shared" si="6"/>
        <v>100</v>
      </c>
      <c r="P49" s="279">
        <v>100</v>
      </c>
      <c r="Q49" s="380"/>
    </row>
    <row r="50" spans="1:19" s="85" customFormat="1" ht="13.5" customHeight="1" x14ac:dyDescent="0.3">
      <c r="A50" s="390"/>
      <c r="B50" s="120" t="s">
        <v>131</v>
      </c>
      <c r="C50" s="115" t="s">
        <v>24</v>
      </c>
      <c r="D50" s="113"/>
      <c r="E50" s="155">
        <f>E44/E43*100</f>
        <v>98.239148902679815</v>
      </c>
      <c r="F50" s="156">
        <f>F44/F43*100</f>
        <v>98.28489605430633</v>
      </c>
      <c r="G50" s="131"/>
      <c r="H50" s="119"/>
      <c r="I50" s="128" t="e">
        <f>F50/#REF!*100</f>
        <v>#REF!</v>
      </c>
      <c r="J50" s="346">
        <f>J44/J43*100</f>
        <v>98.093046878686025</v>
      </c>
      <c r="K50" s="313">
        <f>K44/K43*100</f>
        <v>98.268906530509156</v>
      </c>
      <c r="L50" s="313"/>
      <c r="M50" s="313"/>
      <c r="N50" s="317">
        <v>101</v>
      </c>
      <c r="O50" s="313">
        <f>K50/J50*100</f>
        <v>100.17927840700129</v>
      </c>
      <c r="P50" s="280">
        <f>P44/P43*100</f>
        <v>98.401908103757734</v>
      </c>
      <c r="Q50" s="380"/>
    </row>
    <row r="51" spans="1:19" s="85" customFormat="1" ht="16.5" customHeight="1" x14ac:dyDescent="0.3">
      <c r="A51" s="390"/>
      <c r="B51" s="120" t="s">
        <v>129</v>
      </c>
      <c r="C51" s="115" t="s">
        <v>24</v>
      </c>
      <c r="D51" s="113"/>
      <c r="E51" s="157">
        <f>E47/E43*100</f>
        <v>0.62661021696407704</v>
      </c>
      <c r="F51" s="156">
        <f>F47/F43*100</f>
        <v>0.73822655918540514</v>
      </c>
      <c r="G51" s="131"/>
      <c r="H51" s="119"/>
      <c r="I51" s="128" t="e">
        <f>F51/#REF!*100</f>
        <v>#REF!</v>
      </c>
      <c r="J51" s="346">
        <f>J47/J43*100</f>
        <v>0.75739704090610105</v>
      </c>
      <c r="K51" s="316">
        <f>K47/K43*100</f>
        <v>0.63300499896471141</v>
      </c>
      <c r="L51" s="316"/>
      <c r="M51" s="313"/>
      <c r="N51" s="317">
        <v>100</v>
      </c>
      <c r="O51" s="313">
        <f t="shared" si="6"/>
        <v>83.576376032236013</v>
      </c>
      <c r="P51" s="280">
        <f>P47/P43*100</f>
        <v>0.52725849416000714</v>
      </c>
      <c r="Q51" s="380"/>
    </row>
    <row r="52" spans="1:19" s="85" customFormat="1" ht="17.25" customHeight="1" x14ac:dyDescent="0.3">
      <c r="A52" s="390"/>
      <c r="B52" s="120" t="s">
        <v>130</v>
      </c>
      <c r="C52" s="115" t="s">
        <v>24</v>
      </c>
      <c r="D52" s="113"/>
      <c r="E52" s="155">
        <f>E48/E43*100</f>
        <v>1.1342408803561053</v>
      </c>
      <c r="F52" s="156">
        <f>F48/F43*100</f>
        <v>0.97634705133644462</v>
      </c>
      <c r="G52" s="131"/>
      <c r="H52" s="119"/>
      <c r="I52" s="128" t="e">
        <f>F52/#REF!*100</f>
        <v>#REF!</v>
      </c>
      <c r="J52" s="346">
        <f>J48/J43*100</f>
        <v>1.1495560804078675</v>
      </c>
      <c r="K52" s="313">
        <f>K48/K43*100</f>
        <v>1.0980884705261313</v>
      </c>
      <c r="L52" s="313"/>
      <c r="M52" s="313"/>
      <c r="N52" s="317">
        <v>100</v>
      </c>
      <c r="O52" s="313">
        <f t="shared" si="6"/>
        <v>95.522827397557222</v>
      </c>
      <c r="P52" s="280">
        <f>P48/P43*100</f>
        <v>1.0706500715905569</v>
      </c>
      <c r="Q52" s="380"/>
    </row>
    <row r="53" spans="1:19" s="86" customFormat="1" ht="20.399999999999999" customHeight="1" x14ac:dyDescent="0.3">
      <c r="A53" s="158">
        <v>2</v>
      </c>
      <c r="B53" s="159" t="s">
        <v>91</v>
      </c>
      <c r="C53" s="160" t="s">
        <v>132</v>
      </c>
      <c r="D53" s="161"/>
      <c r="E53" s="161">
        <v>14520</v>
      </c>
      <c r="F53" s="161">
        <v>6104</v>
      </c>
      <c r="G53" s="162"/>
      <c r="H53" s="161">
        <f>F53/E53*100</f>
        <v>42.03856749311295</v>
      </c>
      <c r="I53" s="128" t="e">
        <f>F53/#REF!*100</f>
        <v>#REF!</v>
      </c>
      <c r="J53" s="357">
        <v>13528</v>
      </c>
      <c r="K53" s="129">
        <v>18543</v>
      </c>
      <c r="L53" s="129"/>
      <c r="M53" s="128"/>
      <c r="N53" s="128">
        <f t="shared" ref="N53" si="7">K53/E53*100</f>
        <v>127.70661157024794</v>
      </c>
      <c r="O53" s="128">
        <f t="shared" si="6"/>
        <v>137.07125960969839</v>
      </c>
      <c r="P53" s="281">
        <v>17500</v>
      </c>
      <c r="Q53" s="380"/>
    </row>
    <row r="54" spans="1:19" s="87" customFormat="1" ht="20" customHeight="1" x14ac:dyDescent="0.3">
      <c r="A54" s="372" t="s">
        <v>312</v>
      </c>
      <c r="B54" s="107" t="s">
        <v>313</v>
      </c>
      <c r="C54" s="110"/>
      <c r="D54" s="163"/>
      <c r="E54" s="163"/>
      <c r="F54" s="163"/>
      <c r="G54" s="163"/>
      <c r="H54" s="163"/>
      <c r="I54" s="163"/>
      <c r="J54" s="358"/>
      <c r="K54" s="163"/>
      <c r="L54" s="163"/>
      <c r="M54" s="163"/>
      <c r="N54" s="163"/>
      <c r="O54" s="163"/>
      <c r="P54" s="282"/>
      <c r="Q54" s="378" t="s">
        <v>314</v>
      </c>
    </row>
    <row r="55" spans="1:19" s="327" customFormat="1" ht="26" x14ac:dyDescent="0.3">
      <c r="A55" s="372"/>
      <c r="B55" s="326" t="s">
        <v>315</v>
      </c>
      <c r="C55" s="115" t="s">
        <v>132</v>
      </c>
      <c r="D55" s="236">
        <v>570</v>
      </c>
      <c r="E55" s="149">
        <v>614</v>
      </c>
      <c r="F55" s="236">
        <v>249</v>
      </c>
      <c r="G55" s="244">
        <f>F55/D55*100</f>
        <v>43.684210526315795</v>
      </c>
      <c r="H55" s="237">
        <f>F55/E55*100</f>
        <v>40.553745928338763</v>
      </c>
      <c r="I55" s="237"/>
      <c r="J55" s="236">
        <v>757</v>
      </c>
      <c r="K55" s="236">
        <v>548</v>
      </c>
      <c r="L55" s="236"/>
      <c r="M55" s="237">
        <f>+K55/D55*100</f>
        <v>96.140350877192986</v>
      </c>
      <c r="N55" s="237">
        <f>K55/E55*100</f>
        <v>89.250814332247558</v>
      </c>
      <c r="O55" s="237">
        <f>+K55/J55*100</f>
        <v>72.391017173051523</v>
      </c>
      <c r="P55" s="295">
        <v>507.8</v>
      </c>
      <c r="Q55" s="378"/>
    </row>
    <row r="56" spans="1:19" s="85" customFormat="1" ht="16.5" customHeight="1" x14ac:dyDescent="0.3">
      <c r="A56" s="372"/>
      <c r="B56" s="328" t="s">
        <v>115</v>
      </c>
      <c r="C56" s="115" t="s">
        <v>132</v>
      </c>
      <c r="D56" s="149">
        <v>1000</v>
      </c>
      <c r="E56" s="149">
        <v>1000</v>
      </c>
      <c r="F56" s="149">
        <v>194</v>
      </c>
      <c r="G56" s="244">
        <f>F56/D56*100</f>
        <v>19.400000000000002</v>
      </c>
      <c r="H56" s="237">
        <f>F56/E56*100</f>
        <v>19.400000000000002</v>
      </c>
      <c r="I56" s="237"/>
      <c r="J56" s="357">
        <v>2129</v>
      </c>
      <c r="K56" s="321">
        <v>1197</v>
      </c>
      <c r="L56" s="321"/>
      <c r="M56" s="237">
        <f>+K56/D56*100</f>
        <v>119.7</v>
      </c>
      <c r="N56" s="237">
        <f>K56/E56*100</f>
        <v>119.7</v>
      </c>
      <c r="O56" s="237">
        <f>+K56/J56*100</f>
        <v>56.223579145138558</v>
      </c>
      <c r="P56" s="300">
        <v>1800</v>
      </c>
      <c r="Q56" s="378"/>
      <c r="S56" s="329"/>
    </row>
    <row r="57" spans="1:19" s="80" customFormat="1" ht="15.75" customHeight="1" x14ac:dyDescent="0.3">
      <c r="A57" s="372" t="s">
        <v>316</v>
      </c>
      <c r="B57" s="107" t="s">
        <v>317</v>
      </c>
      <c r="C57" s="166" t="s">
        <v>318</v>
      </c>
      <c r="D57" s="165"/>
      <c r="E57" s="165">
        <v>64508</v>
      </c>
      <c r="F57" s="167">
        <v>34010</v>
      </c>
      <c r="G57" s="165"/>
      <c r="H57" s="165">
        <f>F57/E57*100</f>
        <v>52.722142990016742</v>
      </c>
      <c r="I57" s="165"/>
      <c r="J57" s="359">
        <v>72484</v>
      </c>
      <c r="K57" s="168">
        <v>67350</v>
      </c>
      <c r="L57" s="168"/>
      <c r="M57" s="168"/>
      <c r="N57" s="168">
        <v>104.40565511254418</v>
      </c>
      <c r="O57" s="168">
        <v>92.91705755752993</v>
      </c>
      <c r="P57" s="284">
        <v>64000</v>
      </c>
      <c r="Q57" s="378" t="s">
        <v>319</v>
      </c>
      <c r="S57" s="88"/>
    </row>
    <row r="58" spans="1:19" s="80" customFormat="1" ht="13.5" customHeight="1" x14ac:dyDescent="0.3">
      <c r="A58" s="372"/>
      <c r="B58" s="107" t="s">
        <v>136</v>
      </c>
      <c r="C58" s="110"/>
      <c r="D58" s="163"/>
      <c r="E58" s="169"/>
      <c r="F58" s="167"/>
      <c r="G58" s="165"/>
      <c r="H58" s="165"/>
      <c r="I58" s="165"/>
      <c r="J58" s="359"/>
      <c r="K58" s="168"/>
      <c r="L58" s="168"/>
      <c r="M58" s="168"/>
      <c r="N58" s="168"/>
      <c r="O58" s="168"/>
      <c r="P58" s="285"/>
      <c r="Q58" s="378"/>
    </row>
    <row r="59" spans="1:19" s="80" customFormat="1" ht="13.5" customHeight="1" x14ac:dyDescent="0.3">
      <c r="A59" s="372"/>
      <c r="B59" s="107" t="s">
        <v>320</v>
      </c>
      <c r="C59" s="166" t="s">
        <v>137</v>
      </c>
      <c r="D59" s="165"/>
      <c r="E59" s="165">
        <v>1125</v>
      </c>
      <c r="F59" s="171">
        <v>1050</v>
      </c>
      <c r="G59" s="172"/>
      <c r="H59" s="173">
        <f t="shared" ref="H59:H64" si="8">+F59/E59*100</f>
        <v>93.333333333333329</v>
      </c>
      <c r="I59" s="173"/>
      <c r="J59" s="359">
        <v>1125</v>
      </c>
      <c r="K59" s="168">
        <v>1125</v>
      </c>
      <c r="L59" s="168"/>
      <c r="M59" s="173"/>
      <c r="N59" s="168">
        <v>100</v>
      </c>
      <c r="O59" s="168">
        <v>100</v>
      </c>
      <c r="P59" s="284">
        <v>1000</v>
      </c>
      <c r="Q59" s="378"/>
    </row>
    <row r="60" spans="1:19" s="80" customFormat="1" ht="17.25" customHeight="1" x14ac:dyDescent="0.3">
      <c r="A60" s="372"/>
      <c r="B60" s="107" t="s">
        <v>321</v>
      </c>
      <c r="C60" s="166" t="s">
        <v>137</v>
      </c>
      <c r="D60" s="165"/>
      <c r="E60" s="165">
        <v>16500</v>
      </c>
      <c r="F60" s="171">
        <v>15550</v>
      </c>
      <c r="G60" s="174"/>
      <c r="H60" s="173">
        <f t="shared" si="8"/>
        <v>94.242424242424235</v>
      </c>
      <c r="I60" s="173"/>
      <c r="J60" s="359">
        <v>16960</v>
      </c>
      <c r="K60" s="168">
        <v>16500</v>
      </c>
      <c r="L60" s="168"/>
      <c r="M60" s="173"/>
      <c r="N60" s="168">
        <v>100</v>
      </c>
      <c r="O60" s="168">
        <v>97.287735849056602</v>
      </c>
      <c r="P60" s="284">
        <v>15000</v>
      </c>
      <c r="Q60" s="378"/>
    </row>
    <row r="61" spans="1:19" s="80" customFormat="1" ht="17.25" customHeight="1" x14ac:dyDescent="0.3">
      <c r="A61" s="372"/>
      <c r="B61" s="107" t="s">
        <v>322</v>
      </c>
      <c r="C61" s="166" t="s">
        <v>137</v>
      </c>
      <c r="D61" s="165"/>
      <c r="E61" s="165">
        <v>85000</v>
      </c>
      <c r="F61" s="171">
        <v>80368</v>
      </c>
      <c r="G61" s="174"/>
      <c r="H61" s="173">
        <f t="shared" si="8"/>
        <v>94.550588235294114</v>
      </c>
      <c r="I61" s="173"/>
      <c r="J61" s="359">
        <v>85165</v>
      </c>
      <c r="K61" s="168">
        <v>85000</v>
      </c>
      <c r="L61" s="168"/>
      <c r="M61" s="173"/>
      <c r="N61" s="168">
        <v>100</v>
      </c>
      <c r="O61" s="168">
        <v>99.8062584394998</v>
      </c>
      <c r="P61" s="284">
        <v>80000</v>
      </c>
      <c r="Q61" s="378"/>
    </row>
    <row r="62" spans="1:19" s="80" customFormat="1" ht="18" customHeight="1" x14ac:dyDescent="0.3">
      <c r="A62" s="372"/>
      <c r="B62" s="107" t="s">
        <v>323</v>
      </c>
      <c r="C62" s="166" t="s">
        <v>324</v>
      </c>
      <c r="D62" s="163"/>
      <c r="E62" s="165">
        <v>900</v>
      </c>
      <c r="F62" s="171">
        <v>815.4</v>
      </c>
      <c r="G62" s="174"/>
      <c r="H62" s="173">
        <f t="shared" si="8"/>
        <v>90.600000000000009</v>
      </c>
      <c r="I62" s="173"/>
      <c r="J62" s="359">
        <v>997</v>
      </c>
      <c r="K62" s="168">
        <v>900</v>
      </c>
      <c r="L62" s="168"/>
      <c r="M62" s="173"/>
      <c r="N62" s="168">
        <v>100</v>
      </c>
      <c r="O62" s="168">
        <v>90.270812437311932</v>
      </c>
      <c r="P62" s="284">
        <v>800</v>
      </c>
      <c r="Q62" s="378"/>
    </row>
    <row r="63" spans="1:19" s="80" customFormat="1" ht="17.25" customHeight="1" x14ac:dyDescent="0.3">
      <c r="A63" s="372"/>
      <c r="B63" s="107" t="s">
        <v>325</v>
      </c>
      <c r="C63" s="166" t="s">
        <v>138</v>
      </c>
      <c r="D63" s="165"/>
      <c r="E63" s="165">
        <v>19000</v>
      </c>
      <c r="F63" s="171">
        <v>8980</v>
      </c>
      <c r="G63" s="174"/>
      <c r="H63" s="173">
        <f t="shared" si="8"/>
        <v>47.263157894736842</v>
      </c>
      <c r="I63" s="173"/>
      <c r="J63" s="359">
        <v>19000</v>
      </c>
      <c r="K63" s="168">
        <v>19000</v>
      </c>
      <c r="L63" s="168"/>
      <c r="M63" s="173"/>
      <c r="N63" s="168">
        <v>100</v>
      </c>
      <c r="O63" s="168">
        <v>100</v>
      </c>
      <c r="P63" s="284">
        <v>18000</v>
      </c>
      <c r="Q63" s="378"/>
    </row>
    <row r="64" spans="1:19" s="80" customFormat="1" ht="17.25" customHeight="1" x14ac:dyDescent="0.3">
      <c r="A64" s="372"/>
      <c r="B64" s="175" t="s">
        <v>139</v>
      </c>
      <c r="C64" s="166" t="s">
        <v>140</v>
      </c>
      <c r="D64" s="163"/>
      <c r="E64" s="176">
        <v>137</v>
      </c>
      <c r="F64" s="171">
        <v>92</v>
      </c>
      <c r="G64" s="177"/>
      <c r="H64" s="173">
        <f t="shared" si="8"/>
        <v>67.153284671532845</v>
      </c>
      <c r="I64" s="173"/>
      <c r="J64" s="359">
        <v>135</v>
      </c>
      <c r="K64" s="168">
        <v>138</v>
      </c>
      <c r="L64" s="168"/>
      <c r="M64" s="173"/>
      <c r="N64" s="168">
        <v>100.72992700729928</v>
      </c>
      <c r="O64" s="168">
        <v>102.22222222222221</v>
      </c>
      <c r="P64" s="284">
        <v>139</v>
      </c>
      <c r="Q64" s="378"/>
    </row>
    <row r="65" spans="1:19" s="80" customFormat="1" ht="17.25" customHeight="1" x14ac:dyDescent="0.3">
      <c r="A65" s="178" t="s">
        <v>379</v>
      </c>
      <c r="B65" s="107" t="s">
        <v>326</v>
      </c>
      <c r="C65" s="110"/>
      <c r="D65" s="163"/>
      <c r="E65" s="179"/>
      <c r="F65" s="163"/>
      <c r="G65" s="163"/>
      <c r="H65" s="163"/>
      <c r="I65" s="163"/>
      <c r="J65" s="358"/>
      <c r="K65" s="163"/>
      <c r="L65" s="163"/>
      <c r="M65" s="163"/>
      <c r="N65" s="163"/>
      <c r="O65" s="163"/>
      <c r="P65" s="286"/>
      <c r="Q65" s="95"/>
    </row>
    <row r="66" spans="1:19" s="80" customFormat="1" ht="17.25" customHeight="1" x14ac:dyDescent="0.3">
      <c r="A66" s="180">
        <v>1</v>
      </c>
      <c r="B66" s="175" t="s">
        <v>380</v>
      </c>
      <c r="C66" s="110"/>
      <c r="D66" s="163"/>
      <c r="E66" s="179"/>
      <c r="F66" s="163"/>
      <c r="G66" s="163"/>
      <c r="H66" s="163"/>
      <c r="I66" s="163"/>
      <c r="J66" s="358"/>
      <c r="K66" s="163"/>
      <c r="L66" s="163"/>
      <c r="M66" s="163"/>
      <c r="N66" s="163"/>
      <c r="O66" s="163"/>
      <c r="P66" s="286"/>
      <c r="Q66" s="378" t="s">
        <v>141</v>
      </c>
    </row>
    <row r="67" spans="1:19" s="85" customFormat="1" ht="17.25" customHeight="1" x14ac:dyDescent="0.3">
      <c r="A67" s="181"/>
      <c r="B67" s="120" t="s">
        <v>327</v>
      </c>
      <c r="C67" s="115" t="s">
        <v>328</v>
      </c>
      <c r="D67" s="182">
        <v>66</v>
      </c>
      <c r="E67" s="139">
        <f>+E68+E69+E70</f>
        <v>66</v>
      </c>
      <c r="F67" s="139">
        <f t="shared" ref="F67:K67" si="9">+F68+F69+F70</f>
        <v>66</v>
      </c>
      <c r="G67" s="139">
        <f t="shared" si="9"/>
        <v>0</v>
      </c>
      <c r="H67" s="139">
        <f t="shared" si="9"/>
        <v>300</v>
      </c>
      <c r="I67" s="139">
        <f t="shared" si="9"/>
        <v>0</v>
      </c>
      <c r="J67" s="139">
        <f t="shared" si="9"/>
        <v>66</v>
      </c>
      <c r="K67" s="139">
        <f t="shared" si="9"/>
        <v>66</v>
      </c>
      <c r="L67" s="139"/>
      <c r="M67" s="183">
        <v>100</v>
      </c>
      <c r="N67" s="183">
        <f>K67/E67*100</f>
        <v>100</v>
      </c>
      <c r="O67" s="183">
        <f>+K67/J67*100</f>
        <v>100</v>
      </c>
      <c r="P67" s="287">
        <v>66</v>
      </c>
      <c r="Q67" s="378"/>
      <c r="R67" s="337"/>
    </row>
    <row r="68" spans="1:19" s="80" customFormat="1" ht="17.25" customHeight="1" x14ac:dyDescent="0.3">
      <c r="A68" s="372"/>
      <c r="B68" s="107" t="s">
        <v>142</v>
      </c>
      <c r="C68" s="166" t="s">
        <v>23</v>
      </c>
      <c r="D68" s="163"/>
      <c r="E68" s="163">
        <v>28</v>
      </c>
      <c r="F68" s="184">
        <v>28</v>
      </c>
      <c r="G68" s="163"/>
      <c r="H68" s="183">
        <f t="shared" ref="H68:H85" si="10">F68/E68*100</f>
        <v>100</v>
      </c>
      <c r="I68" s="183"/>
      <c r="J68" s="185">
        <v>28</v>
      </c>
      <c r="K68" s="186">
        <v>28</v>
      </c>
      <c r="L68" s="186"/>
      <c r="M68" s="183"/>
      <c r="N68" s="183">
        <f t="shared" ref="N68:N85" si="11">K68/E68*100</f>
        <v>100</v>
      </c>
      <c r="O68" s="183">
        <f t="shared" ref="O68:O70" si="12">+K68/J68*100</f>
        <v>100</v>
      </c>
      <c r="P68" s="288">
        <v>28</v>
      </c>
      <c r="Q68" s="378"/>
    </row>
    <row r="69" spans="1:19" s="80" customFormat="1" ht="15.75" customHeight="1" x14ac:dyDescent="0.3">
      <c r="A69" s="372"/>
      <c r="B69" s="107" t="s">
        <v>143</v>
      </c>
      <c r="C69" s="166" t="s">
        <v>23</v>
      </c>
      <c r="D69" s="163"/>
      <c r="E69" s="163">
        <v>19</v>
      </c>
      <c r="F69" s="184">
        <v>19</v>
      </c>
      <c r="G69" s="163"/>
      <c r="H69" s="183">
        <f t="shared" si="10"/>
        <v>100</v>
      </c>
      <c r="I69" s="183"/>
      <c r="J69" s="185">
        <v>19</v>
      </c>
      <c r="K69" s="186">
        <v>19</v>
      </c>
      <c r="L69" s="186"/>
      <c r="M69" s="183"/>
      <c r="N69" s="183">
        <f t="shared" si="11"/>
        <v>100</v>
      </c>
      <c r="O69" s="183">
        <f t="shared" si="12"/>
        <v>100</v>
      </c>
      <c r="P69" s="288">
        <v>19</v>
      </c>
      <c r="Q69" s="378"/>
    </row>
    <row r="70" spans="1:19" s="80" customFormat="1" ht="16.5" customHeight="1" x14ac:dyDescent="0.3">
      <c r="A70" s="372"/>
      <c r="B70" s="107" t="s">
        <v>145</v>
      </c>
      <c r="C70" s="166" t="s">
        <v>23</v>
      </c>
      <c r="D70" s="163"/>
      <c r="E70" s="163">
        <v>19</v>
      </c>
      <c r="F70" s="184">
        <v>19</v>
      </c>
      <c r="G70" s="163"/>
      <c r="H70" s="183">
        <f t="shared" si="10"/>
        <v>100</v>
      </c>
      <c r="I70" s="183"/>
      <c r="J70" s="185">
        <v>19</v>
      </c>
      <c r="K70" s="186">
        <v>19</v>
      </c>
      <c r="L70" s="186"/>
      <c r="M70" s="183"/>
      <c r="N70" s="183">
        <f t="shared" si="11"/>
        <v>100</v>
      </c>
      <c r="O70" s="183">
        <f t="shared" si="12"/>
        <v>100</v>
      </c>
      <c r="P70" s="288">
        <v>19</v>
      </c>
      <c r="Q70" s="378"/>
    </row>
    <row r="71" spans="1:19" s="80" customFormat="1" ht="18" customHeight="1" x14ac:dyDescent="0.3">
      <c r="A71" s="372"/>
      <c r="B71" s="107" t="s">
        <v>329</v>
      </c>
      <c r="C71" s="166" t="s">
        <v>146</v>
      </c>
      <c r="D71" s="165"/>
      <c r="E71" s="187">
        <v>1583</v>
      </c>
      <c r="F71" s="188">
        <v>1583</v>
      </c>
      <c r="G71" s="165"/>
      <c r="H71" s="183">
        <f t="shared" si="10"/>
        <v>100</v>
      </c>
      <c r="I71" s="183"/>
      <c r="J71" s="189">
        <v>1556</v>
      </c>
      <c r="K71" s="186">
        <v>1579</v>
      </c>
      <c r="L71" s="186"/>
      <c r="M71" s="183"/>
      <c r="N71" s="183">
        <f t="shared" si="11"/>
        <v>99.747315224257733</v>
      </c>
      <c r="O71" s="196">
        <f>+K71/J71*100</f>
        <v>101.47814910025707</v>
      </c>
      <c r="P71" s="289">
        <v>1575</v>
      </c>
      <c r="Q71" s="378"/>
    </row>
    <row r="72" spans="1:19" s="80" customFormat="1" ht="19.5" customHeight="1" x14ac:dyDescent="0.3">
      <c r="A72" s="372"/>
      <c r="B72" s="107" t="s">
        <v>147</v>
      </c>
      <c r="C72" s="166" t="s">
        <v>34</v>
      </c>
      <c r="D72" s="165"/>
      <c r="E72" s="165">
        <v>50135</v>
      </c>
      <c r="F72" s="168">
        <v>50135</v>
      </c>
      <c r="G72" s="165"/>
      <c r="H72" s="183">
        <f t="shared" si="10"/>
        <v>100</v>
      </c>
      <c r="I72" s="183"/>
      <c r="J72" s="189">
        <v>49930</v>
      </c>
      <c r="K72" s="186">
        <v>50448</v>
      </c>
      <c r="L72" s="186"/>
      <c r="M72" s="183"/>
      <c r="N72" s="183">
        <f t="shared" si="11"/>
        <v>100.62431435125163</v>
      </c>
      <c r="O72" s="196">
        <f>+K72/J72*100</f>
        <v>101.03745243340676</v>
      </c>
      <c r="P72" s="289">
        <v>50290</v>
      </c>
      <c r="Q72" s="378"/>
      <c r="S72" s="338"/>
    </row>
    <row r="73" spans="1:19" s="80" customFormat="1" ht="16.5" customHeight="1" x14ac:dyDescent="0.3">
      <c r="A73" s="372"/>
      <c r="B73" s="107" t="s">
        <v>35</v>
      </c>
      <c r="C73" s="166" t="s">
        <v>36</v>
      </c>
      <c r="D73" s="163"/>
      <c r="E73" s="163">
        <v>17</v>
      </c>
      <c r="F73" s="184">
        <v>17</v>
      </c>
      <c r="G73" s="163"/>
      <c r="H73" s="183">
        <f t="shared" si="10"/>
        <v>100</v>
      </c>
      <c r="I73" s="183"/>
      <c r="J73" s="185">
        <v>17</v>
      </c>
      <c r="K73" s="186">
        <v>17</v>
      </c>
      <c r="L73" s="186"/>
      <c r="M73" s="183"/>
      <c r="N73" s="183">
        <f t="shared" si="11"/>
        <v>100</v>
      </c>
      <c r="O73" s="183">
        <f>+K73/J73*100</f>
        <v>100</v>
      </c>
      <c r="P73" s="288">
        <v>17</v>
      </c>
      <c r="Q73" s="378"/>
    </row>
    <row r="74" spans="1:19" s="80" customFormat="1" ht="16.5" customHeight="1" x14ac:dyDescent="0.3">
      <c r="A74" s="372"/>
      <c r="B74" s="107" t="s">
        <v>148</v>
      </c>
      <c r="C74" s="166" t="s">
        <v>36</v>
      </c>
      <c r="D74" s="163"/>
      <c r="E74" s="163">
        <v>17</v>
      </c>
      <c r="F74" s="184">
        <v>17</v>
      </c>
      <c r="G74" s="163"/>
      <c r="H74" s="183">
        <f t="shared" si="10"/>
        <v>100</v>
      </c>
      <c r="I74" s="183"/>
      <c r="J74" s="185">
        <v>17</v>
      </c>
      <c r="K74" s="186">
        <v>17</v>
      </c>
      <c r="L74" s="186"/>
      <c r="M74" s="183"/>
      <c r="N74" s="183">
        <f t="shared" si="11"/>
        <v>100</v>
      </c>
      <c r="O74" s="183">
        <f t="shared" ref="O74:O77" si="13">+K74/J74*100</f>
        <v>100</v>
      </c>
      <c r="P74" s="288">
        <v>17</v>
      </c>
      <c r="Q74" s="378"/>
    </row>
    <row r="75" spans="1:19" s="80" customFormat="1" ht="15.75" customHeight="1" x14ac:dyDescent="0.3">
      <c r="A75" s="372"/>
      <c r="B75" s="107" t="s">
        <v>149</v>
      </c>
      <c r="C75" s="166" t="s">
        <v>36</v>
      </c>
      <c r="D75" s="163"/>
      <c r="E75" s="163">
        <v>17</v>
      </c>
      <c r="F75" s="184">
        <v>17</v>
      </c>
      <c r="G75" s="163"/>
      <c r="H75" s="183">
        <f t="shared" si="10"/>
        <v>100</v>
      </c>
      <c r="I75" s="183"/>
      <c r="J75" s="185">
        <v>17</v>
      </c>
      <c r="K75" s="186">
        <v>17</v>
      </c>
      <c r="L75" s="186"/>
      <c r="M75" s="183"/>
      <c r="N75" s="183">
        <f t="shared" si="11"/>
        <v>100</v>
      </c>
      <c r="O75" s="183">
        <f t="shared" si="13"/>
        <v>100</v>
      </c>
      <c r="P75" s="288">
        <v>17</v>
      </c>
      <c r="Q75" s="378"/>
    </row>
    <row r="76" spans="1:19" s="80" customFormat="1" ht="15.75" customHeight="1" x14ac:dyDescent="0.3">
      <c r="A76" s="372"/>
      <c r="B76" s="107" t="s">
        <v>411</v>
      </c>
      <c r="C76" s="166" t="s">
        <v>24</v>
      </c>
      <c r="D76" s="163"/>
      <c r="E76" s="163"/>
      <c r="F76" s="184"/>
      <c r="G76" s="163"/>
      <c r="H76" s="183"/>
      <c r="I76" s="183"/>
      <c r="J76" s="185"/>
      <c r="K76" s="370">
        <v>36.4</v>
      </c>
      <c r="L76" s="186"/>
      <c r="M76" s="183"/>
      <c r="N76" s="183"/>
      <c r="O76" s="183"/>
      <c r="P76" s="371">
        <v>42.6</v>
      </c>
      <c r="Q76" s="378"/>
    </row>
    <row r="77" spans="1:19" s="85" customFormat="1" ht="17.25" customHeight="1" x14ac:dyDescent="0.3">
      <c r="A77" s="372"/>
      <c r="B77" s="120" t="s">
        <v>150</v>
      </c>
      <c r="C77" s="115" t="s">
        <v>23</v>
      </c>
      <c r="D77" s="113">
        <v>61</v>
      </c>
      <c r="E77" s="113">
        <v>61</v>
      </c>
      <c r="F77" s="184">
        <v>61</v>
      </c>
      <c r="G77" s="190">
        <v>100</v>
      </c>
      <c r="H77" s="183">
        <f t="shared" si="10"/>
        <v>100</v>
      </c>
      <c r="I77" s="183"/>
      <c r="J77" s="191">
        <v>61</v>
      </c>
      <c r="K77" s="186">
        <v>61</v>
      </c>
      <c r="L77" s="186"/>
      <c r="M77" s="183">
        <f>K77/D77*100</f>
        <v>100</v>
      </c>
      <c r="N77" s="183">
        <f t="shared" si="11"/>
        <v>100</v>
      </c>
      <c r="O77" s="183">
        <f t="shared" si="13"/>
        <v>100</v>
      </c>
      <c r="P77" s="288">
        <v>62</v>
      </c>
      <c r="Q77" s="378"/>
    </row>
    <row r="78" spans="1:19" s="85" customFormat="1" ht="17.25" customHeight="1" x14ac:dyDescent="0.3">
      <c r="A78" s="372"/>
      <c r="B78" s="120" t="s">
        <v>330</v>
      </c>
      <c r="C78" s="115" t="s">
        <v>24</v>
      </c>
      <c r="D78" s="113">
        <v>92.4</v>
      </c>
      <c r="E78" s="113">
        <v>92.42</v>
      </c>
      <c r="F78" s="184">
        <v>92.42</v>
      </c>
      <c r="G78" s="190">
        <f>F78/D78*100</f>
        <v>100.02164502164501</v>
      </c>
      <c r="H78" s="183">
        <f t="shared" si="10"/>
        <v>100</v>
      </c>
      <c r="I78" s="183"/>
      <c r="J78" s="260">
        <v>95.3</v>
      </c>
      <c r="K78" s="184">
        <v>92.42</v>
      </c>
      <c r="L78" s="184"/>
      <c r="M78" s="183">
        <f t="shared" ref="M78:M81" si="14">K78/D78*100</f>
        <v>100.02164502164501</v>
      </c>
      <c r="N78" s="183">
        <f t="shared" si="11"/>
        <v>100</v>
      </c>
      <c r="O78" s="308">
        <f>+K78/J78*100</f>
        <v>96.977964323189937</v>
      </c>
      <c r="P78" s="322">
        <f>+P77/66*100</f>
        <v>93.939393939393938</v>
      </c>
      <c r="Q78" s="378"/>
    </row>
    <row r="79" spans="1:19" s="85" customFormat="1" ht="20.25" customHeight="1" x14ac:dyDescent="0.3">
      <c r="A79" s="372"/>
      <c r="B79" s="120" t="s">
        <v>151</v>
      </c>
      <c r="C79" s="115" t="s">
        <v>23</v>
      </c>
      <c r="D79" s="113">
        <v>32</v>
      </c>
      <c r="E79" s="113">
        <v>35</v>
      </c>
      <c r="F79" s="184">
        <v>28</v>
      </c>
      <c r="G79" s="190">
        <f>F79/D79*100</f>
        <v>87.5</v>
      </c>
      <c r="H79" s="183">
        <f t="shared" si="10"/>
        <v>80</v>
      </c>
      <c r="I79" s="183"/>
      <c r="J79" s="191">
        <v>29</v>
      </c>
      <c r="K79" s="184">
        <v>35</v>
      </c>
      <c r="L79" s="184"/>
      <c r="M79" s="183">
        <f t="shared" si="14"/>
        <v>109.375</v>
      </c>
      <c r="N79" s="183">
        <f t="shared" si="11"/>
        <v>100</v>
      </c>
      <c r="O79" s="307">
        <f>+K79/J79*100</f>
        <v>120.68965517241379</v>
      </c>
      <c r="P79" s="287">
        <v>35</v>
      </c>
      <c r="Q79" s="378"/>
    </row>
    <row r="80" spans="1:19" s="85" customFormat="1" ht="18" customHeight="1" x14ac:dyDescent="0.3">
      <c r="A80" s="372"/>
      <c r="B80" s="120" t="s">
        <v>331</v>
      </c>
      <c r="C80" s="115" t="s">
        <v>24</v>
      </c>
      <c r="D80" s="113">
        <v>48.5</v>
      </c>
      <c r="E80" s="113">
        <v>53</v>
      </c>
      <c r="F80" s="184" t="s">
        <v>388</v>
      </c>
      <c r="G80" s="190">
        <f>F80/D80*100</f>
        <v>87.422680412371136</v>
      </c>
      <c r="H80" s="183">
        <f t="shared" si="10"/>
        <v>80</v>
      </c>
      <c r="I80" s="183"/>
      <c r="J80" s="260">
        <v>45.3</v>
      </c>
      <c r="K80" s="192">
        <f>K79/K67*100</f>
        <v>53.030303030303031</v>
      </c>
      <c r="L80" s="192"/>
      <c r="M80" s="183">
        <f>K80/D80*100</f>
        <v>109.34083099031552</v>
      </c>
      <c r="N80" s="183">
        <f>K80/E80*100</f>
        <v>100.05717552887366</v>
      </c>
      <c r="O80" s="307">
        <f t="shared" ref="O80:O85" si="15">+K80/J80*100</f>
        <v>117.06468660111045</v>
      </c>
      <c r="P80" s="287">
        <v>53</v>
      </c>
      <c r="Q80" s="378"/>
    </row>
    <row r="81" spans="1:17" s="80" customFormat="1" ht="17.399999999999999" customHeight="1" x14ac:dyDescent="0.3">
      <c r="A81" s="372"/>
      <c r="B81" s="107" t="s">
        <v>153</v>
      </c>
      <c r="C81" s="166" t="s">
        <v>332</v>
      </c>
      <c r="D81" s="113">
        <v>99.6</v>
      </c>
      <c r="E81" s="193">
        <v>99.602122015915114</v>
      </c>
      <c r="F81" s="194">
        <v>100</v>
      </c>
      <c r="G81" s="190">
        <f>F81/D81*100</f>
        <v>100.40160642570282</v>
      </c>
      <c r="H81" s="183">
        <f t="shared" si="10"/>
        <v>100.3994673768309</v>
      </c>
      <c r="I81" s="183"/>
      <c r="J81" s="195">
        <v>98.35</v>
      </c>
      <c r="K81" s="186">
        <v>100</v>
      </c>
      <c r="L81" s="186"/>
      <c r="M81" s="183">
        <f t="shared" si="14"/>
        <v>100.40160642570282</v>
      </c>
      <c r="N81" s="183">
        <f t="shared" si="11"/>
        <v>100.3994673768309</v>
      </c>
      <c r="O81" s="307">
        <f t="shared" si="15"/>
        <v>101.67768174885614</v>
      </c>
      <c r="P81" s="288">
        <v>100</v>
      </c>
      <c r="Q81" s="378"/>
    </row>
    <row r="82" spans="1:17" s="80" customFormat="1" ht="19.5" hidden="1" customHeight="1" x14ac:dyDescent="0.3">
      <c r="A82" s="372"/>
      <c r="B82" s="107" t="s">
        <v>142</v>
      </c>
      <c r="C82" s="166" t="s">
        <v>332</v>
      </c>
      <c r="D82" s="163"/>
      <c r="E82" s="179">
        <v>98.86</v>
      </c>
      <c r="F82" s="184">
        <v>100</v>
      </c>
      <c r="G82" s="163"/>
      <c r="H82" s="183">
        <f t="shared" si="10"/>
        <v>101.15314586283633</v>
      </c>
      <c r="I82" s="183"/>
      <c r="J82" s="185">
        <v>97.76</v>
      </c>
      <c r="K82" s="186">
        <v>100</v>
      </c>
      <c r="L82" s="186"/>
      <c r="M82" s="183"/>
      <c r="N82" s="183">
        <f>K82/E82*100</f>
        <v>101.15314586283633</v>
      </c>
      <c r="O82" s="307">
        <f t="shared" si="15"/>
        <v>102.29132569558101</v>
      </c>
      <c r="P82" s="288">
        <v>100</v>
      </c>
      <c r="Q82" s="378"/>
    </row>
    <row r="83" spans="1:17" s="80" customFormat="1" ht="17.25" hidden="1" customHeight="1" x14ac:dyDescent="0.3">
      <c r="A83" s="372"/>
      <c r="B83" s="107" t="s">
        <v>143</v>
      </c>
      <c r="C83" s="166" t="s">
        <v>332</v>
      </c>
      <c r="D83" s="163"/>
      <c r="E83" s="165">
        <v>100</v>
      </c>
      <c r="F83" s="184">
        <v>100</v>
      </c>
      <c r="G83" s="163"/>
      <c r="H83" s="183">
        <f t="shared" si="10"/>
        <v>100</v>
      </c>
      <c r="I83" s="183"/>
      <c r="J83" s="185">
        <v>97.7</v>
      </c>
      <c r="K83" s="186">
        <v>100</v>
      </c>
      <c r="L83" s="186"/>
      <c r="M83" s="183"/>
      <c r="N83" s="183">
        <f t="shared" si="11"/>
        <v>100</v>
      </c>
      <c r="O83" s="307">
        <f t="shared" si="15"/>
        <v>102.35414534288638</v>
      </c>
      <c r="P83" s="288">
        <v>100</v>
      </c>
      <c r="Q83" s="378"/>
    </row>
    <row r="84" spans="1:17" s="80" customFormat="1" ht="19.25" hidden="1" customHeight="1" x14ac:dyDescent="0.3">
      <c r="A84" s="372"/>
      <c r="B84" s="107" t="s">
        <v>145</v>
      </c>
      <c r="C84" s="166" t="s">
        <v>332</v>
      </c>
      <c r="D84" s="163"/>
      <c r="E84" s="165">
        <v>100</v>
      </c>
      <c r="F84" s="184">
        <v>100</v>
      </c>
      <c r="G84" s="163"/>
      <c r="H84" s="183">
        <f t="shared" si="10"/>
        <v>100</v>
      </c>
      <c r="I84" s="183"/>
      <c r="J84" s="185">
        <v>100</v>
      </c>
      <c r="K84" s="186">
        <v>100</v>
      </c>
      <c r="L84" s="186"/>
      <c r="M84" s="183"/>
      <c r="N84" s="183">
        <f t="shared" si="11"/>
        <v>100</v>
      </c>
      <c r="O84" s="307">
        <f t="shared" si="15"/>
        <v>100</v>
      </c>
      <c r="P84" s="288">
        <v>100</v>
      </c>
      <c r="Q84" s="378"/>
    </row>
    <row r="85" spans="1:17" s="80" customFormat="1" ht="22.75" customHeight="1" x14ac:dyDescent="0.3">
      <c r="A85" s="372"/>
      <c r="B85" s="112" t="s">
        <v>154</v>
      </c>
      <c r="C85" s="166" t="s">
        <v>332</v>
      </c>
      <c r="D85" s="163"/>
      <c r="E85" s="165">
        <v>100</v>
      </c>
      <c r="F85" s="184">
        <v>100</v>
      </c>
      <c r="G85" s="163"/>
      <c r="H85" s="183">
        <f t="shared" si="10"/>
        <v>100</v>
      </c>
      <c r="I85" s="183"/>
      <c r="J85" s="185">
        <v>100</v>
      </c>
      <c r="K85" s="186">
        <v>100</v>
      </c>
      <c r="L85" s="186"/>
      <c r="M85" s="183"/>
      <c r="N85" s="183">
        <f t="shared" si="11"/>
        <v>100</v>
      </c>
      <c r="O85" s="307">
        <f t="shared" si="15"/>
        <v>100</v>
      </c>
      <c r="P85" s="288">
        <v>100</v>
      </c>
      <c r="Q85" s="378"/>
    </row>
    <row r="86" spans="1:17" s="87" customFormat="1" x14ac:dyDescent="0.3">
      <c r="A86" s="372" t="s">
        <v>311</v>
      </c>
      <c r="B86" s="107" t="s">
        <v>333</v>
      </c>
      <c r="C86" s="335"/>
      <c r="D86" s="197"/>
      <c r="E86" s="198"/>
      <c r="F86" s="197"/>
      <c r="G86" s="197"/>
      <c r="H86" s="197"/>
      <c r="I86" s="197"/>
      <c r="J86" s="360"/>
      <c r="K86" s="197"/>
      <c r="L86" s="197"/>
      <c r="M86" s="197"/>
      <c r="N86" s="197"/>
      <c r="O86" s="197"/>
      <c r="P86" s="290"/>
      <c r="Q86" s="387" t="s">
        <v>29</v>
      </c>
    </row>
    <row r="87" spans="1:17" s="85" customFormat="1" x14ac:dyDescent="0.3">
      <c r="A87" s="372"/>
      <c r="B87" s="120" t="s">
        <v>155</v>
      </c>
      <c r="C87" s="115" t="s">
        <v>156</v>
      </c>
      <c r="D87" s="149"/>
      <c r="E87" s="149">
        <v>222326</v>
      </c>
      <c r="F87" s="199">
        <v>216101</v>
      </c>
      <c r="G87" s="200"/>
      <c r="H87" s="201">
        <f t="shared" ref="H87:H94" si="16">F87/E87*100</f>
        <v>97.200057573113355</v>
      </c>
      <c r="I87" s="201"/>
      <c r="J87" s="202">
        <v>222000</v>
      </c>
      <c r="K87" s="201">
        <v>223832</v>
      </c>
      <c r="L87" s="201"/>
      <c r="M87" s="201"/>
      <c r="N87" s="203">
        <f>+(K87/E87)*100</f>
        <v>100.67738366182992</v>
      </c>
      <c r="O87" s="201">
        <f>+K87-E87</f>
        <v>1506</v>
      </c>
      <c r="P87" s="291">
        <v>224000</v>
      </c>
      <c r="Q87" s="387"/>
    </row>
    <row r="88" spans="1:17" s="80" customFormat="1" x14ac:dyDescent="0.3">
      <c r="A88" s="372"/>
      <c r="B88" s="107" t="s">
        <v>157</v>
      </c>
      <c r="C88" s="166" t="s">
        <v>94</v>
      </c>
      <c r="D88" s="204"/>
      <c r="E88" s="205">
        <v>0.03</v>
      </c>
      <c r="F88" s="206">
        <v>0.02</v>
      </c>
      <c r="G88" s="207"/>
      <c r="H88" s="201">
        <f t="shared" si="16"/>
        <v>66.666666666666671</v>
      </c>
      <c r="I88" s="201"/>
      <c r="J88" s="361">
        <v>-1.27</v>
      </c>
      <c r="K88" s="199" t="s">
        <v>401</v>
      </c>
      <c r="L88" s="199"/>
      <c r="M88" s="201"/>
      <c r="N88" s="203">
        <v>100</v>
      </c>
      <c r="O88" s="208" t="s">
        <v>401</v>
      </c>
      <c r="P88" s="339" t="s">
        <v>401</v>
      </c>
      <c r="Q88" s="387"/>
    </row>
    <row r="89" spans="1:17" s="80" customFormat="1" x14ac:dyDescent="0.3">
      <c r="A89" s="372"/>
      <c r="B89" s="107" t="s">
        <v>391</v>
      </c>
      <c r="C89" s="166" t="s">
        <v>94</v>
      </c>
      <c r="D89" s="163"/>
      <c r="E89" s="209">
        <v>1.1000000000000001</v>
      </c>
      <c r="F89" s="210">
        <v>2.66</v>
      </c>
      <c r="G89" s="207"/>
      <c r="H89" s="201">
        <f t="shared" si="16"/>
        <v>241.81818181818181</v>
      </c>
      <c r="I89" s="201"/>
      <c r="J89" s="362">
        <v>6.68</v>
      </c>
      <c r="K89" s="211">
        <v>0.69</v>
      </c>
      <c r="L89" s="211"/>
      <c r="M89" s="201"/>
      <c r="N89" s="203">
        <f>+(E89/K89)*100</f>
        <v>159.4202898550725</v>
      </c>
      <c r="O89" s="211">
        <v>0.03</v>
      </c>
      <c r="P89" s="292">
        <v>1.0900000000000001</v>
      </c>
      <c r="Q89" s="387"/>
    </row>
    <row r="90" spans="1:17" s="85" customFormat="1" ht="26" x14ac:dyDescent="0.3">
      <c r="A90" s="372"/>
      <c r="B90" s="212" t="s">
        <v>334</v>
      </c>
      <c r="C90" s="213" t="s">
        <v>335</v>
      </c>
      <c r="D90" s="113">
        <v>30</v>
      </c>
      <c r="E90" s="149">
        <v>30</v>
      </c>
      <c r="F90" s="184">
        <v>27.5</v>
      </c>
      <c r="G90" s="201">
        <f>F90/D90*100</f>
        <v>91.666666666666657</v>
      </c>
      <c r="H90" s="201">
        <f t="shared" si="16"/>
        <v>91.666666666666657</v>
      </c>
      <c r="I90" s="201"/>
      <c r="J90" s="260">
        <v>27.9</v>
      </c>
      <c r="K90" s="203">
        <v>30</v>
      </c>
      <c r="L90" s="203"/>
      <c r="M90" s="201">
        <f>K90/D90*100</f>
        <v>100</v>
      </c>
      <c r="N90" s="201">
        <f>K90/E90*100</f>
        <v>100</v>
      </c>
      <c r="O90" s="214">
        <f>K90/J90*100</f>
        <v>107.52688172043013</v>
      </c>
      <c r="P90" s="291">
        <v>30</v>
      </c>
      <c r="Q90" s="387"/>
    </row>
    <row r="91" spans="1:17" s="80" customFormat="1" x14ac:dyDescent="0.3">
      <c r="A91" s="372"/>
      <c r="B91" s="107" t="s">
        <v>160</v>
      </c>
      <c r="C91" s="166" t="s">
        <v>24</v>
      </c>
      <c r="D91" s="163">
        <v>100</v>
      </c>
      <c r="E91" s="165">
        <v>100</v>
      </c>
      <c r="F91" s="215">
        <v>100</v>
      </c>
      <c r="G91" s="207">
        <v>100</v>
      </c>
      <c r="H91" s="201">
        <f t="shared" si="16"/>
        <v>100</v>
      </c>
      <c r="I91" s="201"/>
      <c r="J91" s="363">
        <v>100</v>
      </c>
      <c r="K91" s="201">
        <v>100</v>
      </c>
      <c r="L91" s="201"/>
      <c r="M91" s="201">
        <v>100</v>
      </c>
      <c r="N91" s="201">
        <v>100</v>
      </c>
      <c r="O91" s="214">
        <f>K91/J91*100</f>
        <v>100</v>
      </c>
      <c r="P91" s="293">
        <v>100</v>
      </c>
      <c r="Q91" s="387"/>
    </row>
    <row r="92" spans="1:17" s="80" customFormat="1" ht="18.649999999999999" customHeight="1" x14ac:dyDescent="0.3">
      <c r="A92" s="372"/>
      <c r="B92" s="216" t="s">
        <v>161</v>
      </c>
      <c r="C92" s="166" t="s">
        <v>24</v>
      </c>
      <c r="D92" s="163"/>
      <c r="E92" s="193">
        <v>9.3000000000000007</v>
      </c>
      <c r="F92" s="215">
        <v>9.3000000000000007</v>
      </c>
      <c r="G92" s="207"/>
      <c r="H92" s="201">
        <f t="shared" si="16"/>
        <v>100</v>
      </c>
      <c r="I92" s="201"/>
      <c r="J92" s="363">
        <v>9.5</v>
      </c>
      <c r="K92" s="201" t="s">
        <v>402</v>
      </c>
      <c r="L92" s="201"/>
      <c r="M92" s="201"/>
      <c r="N92" s="201" t="s">
        <v>406</v>
      </c>
      <c r="O92" s="214" t="s">
        <v>404</v>
      </c>
      <c r="P92" s="294">
        <v>8.6999999999999993</v>
      </c>
      <c r="Q92" s="387"/>
    </row>
    <row r="93" spans="1:17" s="80" customFormat="1" ht="17.399999999999999" customHeight="1" x14ac:dyDescent="0.3">
      <c r="A93" s="372"/>
      <c r="B93" s="107" t="s">
        <v>162</v>
      </c>
      <c r="C93" s="166" t="s">
        <v>24</v>
      </c>
      <c r="D93" s="163"/>
      <c r="E93" s="193">
        <v>19.5</v>
      </c>
      <c r="F93" s="215">
        <v>19.5</v>
      </c>
      <c r="G93" s="207"/>
      <c r="H93" s="201">
        <f t="shared" si="16"/>
        <v>100</v>
      </c>
      <c r="I93" s="201"/>
      <c r="J93" s="363">
        <v>20</v>
      </c>
      <c r="K93" s="201" t="s">
        <v>403</v>
      </c>
      <c r="L93" s="201"/>
      <c r="M93" s="201"/>
      <c r="N93" s="201" t="s">
        <v>404</v>
      </c>
      <c r="O93" s="201" t="s">
        <v>405</v>
      </c>
      <c r="P93" s="294">
        <v>18.899999999999999</v>
      </c>
      <c r="Q93" s="387"/>
    </row>
    <row r="94" spans="1:17" s="80" customFormat="1" x14ac:dyDescent="0.3">
      <c r="A94" s="372"/>
      <c r="B94" s="107" t="s">
        <v>163</v>
      </c>
      <c r="C94" s="166" t="s">
        <v>24</v>
      </c>
      <c r="D94" s="163">
        <v>99.7</v>
      </c>
      <c r="E94" s="193">
        <v>99.7</v>
      </c>
      <c r="F94" s="215">
        <v>99.7</v>
      </c>
      <c r="G94" s="207">
        <v>100</v>
      </c>
      <c r="H94" s="201">
        <f t="shared" si="16"/>
        <v>100</v>
      </c>
      <c r="I94" s="201"/>
      <c r="J94" s="363">
        <v>100</v>
      </c>
      <c r="K94" s="203">
        <v>99.7</v>
      </c>
      <c r="L94" s="203"/>
      <c r="M94" s="201">
        <v>100</v>
      </c>
      <c r="N94" s="201">
        <v>100</v>
      </c>
      <c r="O94" s="214">
        <f>+N94/J94*100</f>
        <v>100</v>
      </c>
      <c r="P94" s="295">
        <v>99.8</v>
      </c>
      <c r="Q94" s="387"/>
    </row>
    <row r="95" spans="1:17" s="80" customFormat="1" x14ac:dyDescent="0.3">
      <c r="A95" s="372" t="s">
        <v>312</v>
      </c>
      <c r="B95" s="107" t="s">
        <v>336</v>
      </c>
      <c r="C95" s="110"/>
      <c r="D95" s="163"/>
      <c r="E95" s="179"/>
      <c r="F95" s="217"/>
      <c r="G95" s="217"/>
      <c r="H95" s="217"/>
      <c r="I95" s="217"/>
      <c r="J95" s="364"/>
      <c r="K95" s="217"/>
      <c r="L95" s="217"/>
      <c r="M95" s="217"/>
      <c r="N95" s="217"/>
      <c r="O95" s="217"/>
      <c r="P95" s="286"/>
      <c r="Q95" s="378" t="s">
        <v>337</v>
      </c>
    </row>
    <row r="96" spans="1:17" s="80" customFormat="1" ht="19.5" customHeight="1" x14ac:dyDescent="0.3">
      <c r="A96" s="372"/>
      <c r="B96" s="112" t="s">
        <v>164</v>
      </c>
      <c r="C96" s="166" t="s">
        <v>156</v>
      </c>
      <c r="D96" s="122"/>
      <c r="E96" s="122">
        <v>3400</v>
      </c>
      <c r="F96" s="147">
        <v>1939</v>
      </c>
      <c r="G96" s="147"/>
      <c r="H96" s="147">
        <f t="shared" ref="H96:H102" si="17">F96/E96*100</f>
        <v>57.029411764705884</v>
      </c>
      <c r="I96" s="147"/>
      <c r="J96" s="214">
        <v>3795</v>
      </c>
      <c r="K96" s="218">
        <v>4024</v>
      </c>
      <c r="L96" s="218"/>
      <c r="M96" s="219">
        <v>0</v>
      </c>
      <c r="N96" s="214">
        <f>K96/E96*100</f>
        <v>118.35294117647059</v>
      </c>
      <c r="O96" s="214">
        <f>K96/J96*100</f>
        <v>106.034255599473</v>
      </c>
      <c r="P96" s="296">
        <v>3400</v>
      </c>
      <c r="Q96" s="378"/>
    </row>
    <row r="97" spans="1:17" s="80" customFormat="1" ht="16.5" customHeight="1" x14ac:dyDescent="0.3">
      <c r="A97" s="372"/>
      <c r="B97" s="107" t="s">
        <v>338</v>
      </c>
      <c r="C97" s="166" t="s">
        <v>156</v>
      </c>
      <c r="D97" s="122"/>
      <c r="E97" s="122">
        <v>80</v>
      </c>
      <c r="F97" s="147">
        <v>67</v>
      </c>
      <c r="G97" s="147"/>
      <c r="H97" s="147">
        <f t="shared" si="17"/>
        <v>83.75</v>
      </c>
      <c r="I97" s="147"/>
      <c r="J97" s="214">
        <v>101</v>
      </c>
      <c r="K97" s="218">
        <v>130</v>
      </c>
      <c r="L97" s="218"/>
      <c r="M97" s="219">
        <v>0</v>
      </c>
      <c r="N97" s="214">
        <f>K97/E97*100</f>
        <v>162.5</v>
      </c>
      <c r="O97" s="214">
        <f t="shared" ref="O97:O101" si="18">K97/J97*100</f>
        <v>128.71287128712871</v>
      </c>
      <c r="P97" s="296">
        <v>80</v>
      </c>
      <c r="Q97" s="378"/>
    </row>
    <row r="98" spans="1:17" s="80" customFormat="1" ht="30" customHeight="1" x14ac:dyDescent="0.3">
      <c r="A98" s="372"/>
      <c r="B98" s="112" t="s">
        <v>165</v>
      </c>
      <c r="C98" s="166" t="s">
        <v>332</v>
      </c>
      <c r="D98" s="220">
        <v>77</v>
      </c>
      <c r="E98" s="122">
        <v>77</v>
      </c>
      <c r="F98" s="121">
        <v>76.5</v>
      </c>
      <c r="G98" s="147">
        <f>F98/D98*100</f>
        <v>99.350649350649363</v>
      </c>
      <c r="H98" s="147">
        <f t="shared" si="17"/>
        <v>99.350649350649363</v>
      </c>
      <c r="I98" s="147"/>
      <c r="J98" s="214">
        <v>75</v>
      </c>
      <c r="K98" s="221">
        <v>78</v>
      </c>
      <c r="L98" s="221"/>
      <c r="M98" s="222">
        <f>K98/D98*100</f>
        <v>101.29870129870129</v>
      </c>
      <c r="N98" s="214">
        <f>K98/E98*100</f>
        <v>101.29870129870129</v>
      </c>
      <c r="O98" s="214">
        <f t="shared" si="18"/>
        <v>104</v>
      </c>
      <c r="P98" s="296">
        <v>83</v>
      </c>
      <c r="Q98" s="378"/>
    </row>
    <row r="99" spans="1:17" s="80" customFormat="1" ht="17.399999999999999" customHeight="1" x14ac:dyDescent="0.3">
      <c r="A99" s="372"/>
      <c r="B99" s="107" t="s">
        <v>166</v>
      </c>
      <c r="C99" s="166" t="s">
        <v>332</v>
      </c>
      <c r="D99" s="220">
        <v>34</v>
      </c>
      <c r="E99" s="122">
        <v>34</v>
      </c>
      <c r="F99" s="147">
        <v>33</v>
      </c>
      <c r="G99" s="147">
        <f>F99/D99*100</f>
        <v>97.058823529411768</v>
      </c>
      <c r="H99" s="147">
        <f t="shared" si="17"/>
        <v>97.058823529411768</v>
      </c>
      <c r="I99" s="147"/>
      <c r="J99" s="214">
        <v>32</v>
      </c>
      <c r="K99" s="218">
        <v>35</v>
      </c>
      <c r="L99" s="218"/>
      <c r="M99" s="222">
        <f t="shared" ref="M99:M101" si="19">K99/D99*100</f>
        <v>102.94117647058823</v>
      </c>
      <c r="N99" s="214">
        <f t="shared" ref="N99:N101" si="20">K99/E99*100</f>
        <v>102.94117647058823</v>
      </c>
      <c r="O99" s="214">
        <f t="shared" si="18"/>
        <v>109.375</v>
      </c>
      <c r="P99" s="296">
        <v>37</v>
      </c>
      <c r="Q99" s="378"/>
    </row>
    <row r="100" spans="1:17" s="80" customFormat="1" ht="15.75" customHeight="1" x14ac:dyDescent="0.3">
      <c r="A100" s="372"/>
      <c r="B100" s="107" t="s">
        <v>167</v>
      </c>
      <c r="C100" s="166" t="s">
        <v>332</v>
      </c>
      <c r="D100" s="122"/>
      <c r="E100" s="122">
        <v>2.7</v>
      </c>
      <c r="F100" s="121">
        <v>2.7</v>
      </c>
      <c r="G100" s="147"/>
      <c r="H100" s="147">
        <f t="shared" si="17"/>
        <v>100</v>
      </c>
      <c r="I100" s="147"/>
      <c r="J100" s="341">
        <v>2.7</v>
      </c>
      <c r="K100" s="221">
        <v>2.7</v>
      </c>
      <c r="L100" s="221"/>
      <c r="M100" s="222">
        <v>0</v>
      </c>
      <c r="N100" s="214">
        <f t="shared" si="20"/>
        <v>100</v>
      </c>
      <c r="O100" s="214">
        <f t="shared" si="18"/>
        <v>100</v>
      </c>
      <c r="P100" s="323">
        <v>2.7</v>
      </c>
      <c r="Q100" s="378"/>
    </row>
    <row r="101" spans="1:17" s="80" customFormat="1" ht="15.65" customHeight="1" x14ac:dyDescent="0.3">
      <c r="A101" s="372"/>
      <c r="B101" s="107" t="s">
        <v>168</v>
      </c>
      <c r="C101" s="166" t="s">
        <v>332</v>
      </c>
      <c r="D101" s="220">
        <v>77</v>
      </c>
      <c r="E101" s="122">
        <v>77</v>
      </c>
      <c r="F101" s="121">
        <v>80.5</v>
      </c>
      <c r="G101" s="147">
        <f>F101/D101*100</f>
        <v>104.54545454545455</v>
      </c>
      <c r="H101" s="147">
        <f t="shared" si="17"/>
        <v>104.54545454545455</v>
      </c>
      <c r="I101" s="147"/>
      <c r="J101" s="214">
        <v>77</v>
      </c>
      <c r="K101" s="223">
        <v>80.5</v>
      </c>
      <c r="L101" s="223"/>
      <c r="M101" s="222">
        <f t="shared" si="19"/>
        <v>104.54545454545455</v>
      </c>
      <c r="N101" s="214">
        <f t="shared" si="20"/>
        <v>104.54545454545455</v>
      </c>
      <c r="O101" s="214">
        <f t="shared" si="18"/>
        <v>104.54545454545455</v>
      </c>
      <c r="P101" s="297">
        <v>80.5</v>
      </c>
      <c r="Q101" s="378"/>
    </row>
    <row r="102" spans="1:17" s="85" customFormat="1" ht="26" x14ac:dyDescent="0.3">
      <c r="A102" s="372"/>
      <c r="B102" s="224" t="s">
        <v>96</v>
      </c>
      <c r="C102" s="115" t="s">
        <v>24</v>
      </c>
      <c r="D102" s="225">
        <v>83</v>
      </c>
      <c r="E102" s="134">
        <v>83</v>
      </c>
      <c r="F102" s="131">
        <v>84</v>
      </c>
      <c r="G102" s="147">
        <f>F102/D102*100</f>
        <v>101.20481927710843</v>
      </c>
      <c r="H102" s="147">
        <f t="shared" si="17"/>
        <v>101.20481927710843</v>
      </c>
      <c r="I102" s="147"/>
      <c r="J102" s="218">
        <v>82</v>
      </c>
      <c r="K102" s="218">
        <v>85</v>
      </c>
      <c r="L102" s="218"/>
      <c r="M102" s="222">
        <f>K102/D102*100</f>
        <v>102.40963855421687</v>
      </c>
      <c r="N102" s="214">
        <f>K102/E102*100</f>
        <v>102.40963855421687</v>
      </c>
      <c r="O102" s="214">
        <f>K102/J102*100</f>
        <v>103.65853658536585</v>
      </c>
      <c r="P102" s="297">
        <v>85</v>
      </c>
      <c r="Q102" s="378"/>
    </row>
    <row r="103" spans="1:17" s="80" customFormat="1" x14ac:dyDescent="0.3">
      <c r="A103" s="372">
        <v>4</v>
      </c>
      <c r="B103" s="107" t="s">
        <v>339</v>
      </c>
      <c r="C103" s="110"/>
      <c r="D103" s="163"/>
      <c r="E103" s="165"/>
      <c r="F103" s="147"/>
      <c r="G103" s="147"/>
      <c r="H103" s="226"/>
      <c r="I103" s="226"/>
      <c r="J103" s="214"/>
      <c r="K103" s="226"/>
      <c r="L103" s="226"/>
      <c r="M103" s="226"/>
      <c r="N103" s="226"/>
      <c r="O103" s="226"/>
      <c r="P103" s="298"/>
      <c r="Q103" s="378"/>
    </row>
    <row r="104" spans="1:17" s="80" customFormat="1" ht="16.75" customHeight="1" x14ac:dyDescent="0.3">
      <c r="A104" s="372"/>
      <c r="B104" s="112" t="s">
        <v>340</v>
      </c>
      <c r="C104" s="110"/>
      <c r="D104" s="163"/>
      <c r="E104" s="165"/>
      <c r="F104" s="147"/>
      <c r="G104" s="147"/>
      <c r="H104" s="226"/>
      <c r="I104" s="226"/>
      <c r="J104" s="214"/>
      <c r="K104" s="226"/>
      <c r="L104" s="226"/>
      <c r="M104" s="226"/>
      <c r="N104" s="226"/>
      <c r="O104" s="226"/>
      <c r="P104" s="298"/>
      <c r="Q104" s="378"/>
    </row>
    <row r="105" spans="1:17" s="80" customFormat="1" x14ac:dyDescent="0.3">
      <c r="A105" s="372"/>
      <c r="B105" s="107" t="s">
        <v>169</v>
      </c>
      <c r="C105" s="166" t="s">
        <v>170</v>
      </c>
      <c r="D105" s="163"/>
      <c r="E105" s="122">
        <v>24</v>
      </c>
      <c r="F105" s="147"/>
      <c r="G105" s="147"/>
      <c r="H105" s="226"/>
      <c r="I105" s="226"/>
      <c r="J105" s="214">
        <v>454</v>
      </c>
      <c r="K105" s="218">
        <v>181</v>
      </c>
      <c r="L105" s="218"/>
      <c r="M105" s="219">
        <v>0</v>
      </c>
      <c r="N105" s="214">
        <v>754</v>
      </c>
      <c r="O105" s="214">
        <v>40</v>
      </c>
      <c r="P105" s="296">
        <v>105</v>
      </c>
      <c r="Q105" s="378"/>
    </row>
    <row r="106" spans="1:17" s="85" customFormat="1" x14ac:dyDescent="0.3">
      <c r="A106" s="372"/>
      <c r="B106" s="120" t="s">
        <v>171</v>
      </c>
      <c r="C106" s="115" t="s">
        <v>332</v>
      </c>
      <c r="D106" s="227" t="s">
        <v>382</v>
      </c>
      <c r="E106" s="157">
        <v>1.35</v>
      </c>
      <c r="F106" s="228"/>
      <c r="G106" s="228"/>
      <c r="H106" s="226"/>
      <c r="I106" s="226"/>
      <c r="J106" s="229">
        <v>1.4</v>
      </c>
      <c r="K106" s="229">
        <v>1</v>
      </c>
      <c r="L106" s="229"/>
      <c r="M106" s="219"/>
      <c r="N106" s="230">
        <v>0.35</v>
      </c>
      <c r="O106" s="230">
        <v>0.37</v>
      </c>
      <c r="P106" s="297">
        <v>0.8</v>
      </c>
      <c r="Q106" s="378"/>
    </row>
    <row r="107" spans="1:17" s="80" customFormat="1" x14ac:dyDescent="0.3">
      <c r="A107" s="372"/>
      <c r="B107" s="107" t="s">
        <v>172</v>
      </c>
      <c r="C107" s="110"/>
      <c r="D107" s="163"/>
      <c r="E107" s="122"/>
      <c r="F107" s="217"/>
      <c r="G107" s="217"/>
      <c r="H107" s="226"/>
      <c r="I107" s="226"/>
      <c r="J107" s="364"/>
      <c r="K107" s="231"/>
      <c r="L107" s="231"/>
      <c r="M107" s="219"/>
      <c r="N107" s="214">
        <v>0</v>
      </c>
      <c r="O107" s="214">
        <v>0</v>
      </c>
      <c r="P107" s="297"/>
      <c r="Q107" s="378" t="s">
        <v>341</v>
      </c>
    </row>
    <row r="108" spans="1:17" s="80" customFormat="1" ht="21.65" customHeight="1" x14ac:dyDescent="0.3">
      <c r="A108" s="372"/>
      <c r="B108" s="216" t="s">
        <v>342</v>
      </c>
      <c r="C108" s="163" t="s">
        <v>343</v>
      </c>
      <c r="D108" s="165"/>
      <c r="E108" s="122">
        <v>53500</v>
      </c>
      <c r="F108" s="232">
        <v>54098</v>
      </c>
      <c r="G108" s="147"/>
      <c r="H108" s="147">
        <f>F108/E108*100</f>
        <v>101.11775700934579</v>
      </c>
      <c r="I108" s="147"/>
      <c r="J108" s="214">
        <v>53000</v>
      </c>
      <c r="K108" s="233">
        <v>56597</v>
      </c>
      <c r="L108" s="233"/>
      <c r="M108" s="219">
        <v>0</v>
      </c>
      <c r="N108" s="214">
        <f t="shared" ref="N108:N109" si="21">K108/E108*100</f>
        <v>105.78878504672898</v>
      </c>
      <c r="O108" s="214">
        <f t="shared" ref="O108:O109" si="22">K108/J108*100</f>
        <v>106.78679245283018</v>
      </c>
      <c r="P108" s="296">
        <v>53500</v>
      </c>
      <c r="Q108" s="378"/>
    </row>
    <row r="109" spans="1:17" s="80" customFormat="1" ht="16.75" customHeight="1" x14ac:dyDescent="0.3">
      <c r="A109" s="372"/>
      <c r="B109" s="216" t="s">
        <v>344</v>
      </c>
      <c r="C109" s="163" t="s">
        <v>343</v>
      </c>
      <c r="D109" s="165"/>
      <c r="E109" s="122">
        <v>57000</v>
      </c>
      <c r="F109" s="232">
        <v>56304</v>
      </c>
      <c r="G109" s="147"/>
      <c r="H109" s="147">
        <f>F109/E109*100</f>
        <v>98.778947368421058</v>
      </c>
      <c r="I109" s="147"/>
      <c r="J109" s="214">
        <v>56000</v>
      </c>
      <c r="K109" s="233">
        <v>59162</v>
      </c>
      <c r="L109" s="233"/>
      <c r="M109" s="219">
        <v>0</v>
      </c>
      <c r="N109" s="214">
        <f t="shared" si="21"/>
        <v>103.79298245614035</v>
      </c>
      <c r="O109" s="214">
        <f t="shared" si="22"/>
        <v>105.64642857142856</v>
      </c>
      <c r="P109" s="299">
        <v>59162</v>
      </c>
      <c r="Q109" s="378"/>
    </row>
    <row r="110" spans="1:17" s="80" customFormat="1" ht="19.25" customHeight="1" x14ac:dyDescent="0.3">
      <c r="A110" s="372"/>
      <c r="B110" s="216" t="s">
        <v>345</v>
      </c>
      <c r="C110" s="163" t="s">
        <v>156</v>
      </c>
      <c r="D110" s="165">
        <v>1460</v>
      </c>
      <c r="E110" s="122">
        <v>1745</v>
      </c>
      <c r="F110" s="232">
        <v>780</v>
      </c>
      <c r="G110" s="147">
        <f>F110/D110*100</f>
        <v>53.424657534246577</v>
      </c>
      <c r="H110" s="147">
        <f>F110/E110*100</f>
        <v>44.699140401146131</v>
      </c>
      <c r="I110" s="147"/>
      <c r="J110" s="214"/>
      <c r="K110" s="233">
        <v>1590</v>
      </c>
      <c r="L110" s="233"/>
      <c r="M110" s="234">
        <f t="shared" ref="M110" si="23">K110/D110*100</f>
        <v>108.90410958904108</v>
      </c>
      <c r="N110" s="214">
        <v>91</v>
      </c>
      <c r="O110" s="214">
        <v>0</v>
      </c>
      <c r="P110" s="296">
        <v>980</v>
      </c>
      <c r="Q110" s="378"/>
    </row>
    <row r="111" spans="1:17" s="80" customFormat="1" ht="18.75" customHeight="1" x14ac:dyDescent="0.3">
      <c r="A111" s="372"/>
      <c r="B111" s="107" t="s">
        <v>346</v>
      </c>
      <c r="C111" s="166" t="s">
        <v>343</v>
      </c>
      <c r="D111" s="163"/>
      <c r="E111" s="165">
        <v>5645</v>
      </c>
      <c r="F111" s="163">
        <v>4517</v>
      </c>
      <c r="G111" s="163"/>
      <c r="H111" s="163">
        <f>F111/E111*100</f>
        <v>80.017714791851191</v>
      </c>
      <c r="I111" s="163"/>
      <c r="J111" s="365">
        <v>3900</v>
      </c>
      <c r="K111" s="321">
        <v>5434</v>
      </c>
      <c r="L111" s="321"/>
      <c r="M111" s="219">
        <v>0</v>
      </c>
      <c r="N111" s="214">
        <f>K111/E111*100</f>
        <v>96.262178919397698</v>
      </c>
      <c r="O111" s="214">
        <f>K111/J111*100</f>
        <v>139.33333333333334</v>
      </c>
      <c r="P111" s="296">
        <v>5797</v>
      </c>
      <c r="Q111" s="378"/>
    </row>
    <row r="112" spans="1:17" s="80" customFormat="1" ht="15" customHeight="1" x14ac:dyDescent="0.3">
      <c r="A112" s="372" t="s">
        <v>347</v>
      </c>
      <c r="B112" s="107" t="s">
        <v>348</v>
      </c>
      <c r="C112" s="166"/>
      <c r="D112" s="163"/>
      <c r="E112" s="165"/>
      <c r="F112" s="163"/>
      <c r="G112" s="163"/>
      <c r="H112" s="163"/>
      <c r="I112" s="163"/>
      <c r="J112" s="363"/>
      <c r="K112" s="113"/>
      <c r="L112" s="113"/>
      <c r="M112" s="163"/>
      <c r="N112" s="163"/>
      <c r="O112" s="163"/>
      <c r="P112" s="286"/>
      <c r="Q112" s="379" t="s">
        <v>349</v>
      </c>
    </row>
    <row r="113" spans="1:17" s="80" customFormat="1" ht="14.25" hidden="1" customHeight="1" x14ac:dyDescent="0.3">
      <c r="A113" s="372"/>
      <c r="B113" s="107" t="s">
        <v>95</v>
      </c>
      <c r="C113" s="166" t="s">
        <v>173</v>
      </c>
      <c r="D113" s="163"/>
      <c r="E113" s="165">
        <v>15</v>
      </c>
      <c r="F113" s="163"/>
      <c r="G113" s="163"/>
      <c r="H113" s="163"/>
      <c r="I113" s="163"/>
      <c r="J113" s="363">
        <v>15</v>
      </c>
      <c r="K113" s="113">
        <v>0</v>
      </c>
      <c r="L113" s="113"/>
      <c r="M113" s="113"/>
      <c r="N113" s="113"/>
      <c r="O113" s="113"/>
      <c r="P113" s="300"/>
      <c r="Q113" s="380"/>
    </row>
    <row r="114" spans="1:17" s="80" customFormat="1" ht="18.75" customHeight="1" x14ac:dyDescent="0.3">
      <c r="A114" s="372"/>
      <c r="B114" s="107" t="s">
        <v>390</v>
      </c>
      <c r="C114" s="166" t="s">
        <v>174</v>
      </c>
      <c r="D114" s="163"/>
      <c r="E114" s="165">
        <v>2</v>
      </c>
      <c r="F114" s="163"/>
      <c r="G114" s="163"/>
      <c r="H114" s="163"/>
      <c r="I114" s="163"/>
      <c r="J114" s="363">
        <v>2</v>
      </c>
      <c r="K114" s="113">
        <v>2</v>
      </c>
      <c r="L114" s="113"/>
      <c r="M114" s="113"/>
      <c r="N114" s="236">
        <v>100</v>
      </c>
      <c r="O114" s="113">
        <v>100</v>
      </c>
      <c r="P114" s="300">
        <v>2</v>
      </c>
      <c r="Q114" s="380"/>
    </row>
    <row r="115" spans="1:17" s="80" customFormat="1" ht="15.65" customHeight="1" x14ac:dyDescent="0.3">
      <c r="A115" s="372"/>
      <c r="B115" s="112" t="s">
        <v>175</v>
      </c>
      <c r="C115" s="166" t="s">
        <v>24</v>
      </c>
      <c r="D115" s="163"/>
      <c r="E115" s="165">
        <v>92</v>
      </c>
      <c r="F115" s="163"/>
      <c r="G115" s="163"/>
      <c r="H115" s="164"/>
      <c r="I115" s="164"/>
      <c r="J115" s="363">
        <v>93.6</v>
      </c>
      <c r="K115" s="237">
        <v>93.24</v>
      </c>
      <c r="L115" s="237"/>
      <c r="M115" s="236"/>
      <c r="N115" s="236">
        <f>K115/E115*100</f>
        <v>101.34782608695652</v>
      </c>
      <c r="O115" s="236">
        <v>100</v>
      </c>
      <c r="P115" s="295">
        <v>93.5</v>
      </c>
      <c r="Q115" s="380"/>
    </row>
    <row r="116" spans="1:17" s="80" customFormat="1" ht="16.5" customHeight="1" x14ac:dyDescent="0.3">
      <c r="A116" s="372"/>
      <c r="B116" s="107" t="s">
        <v>176</v>
      </c>
      <c r="C116" s="166" t="s">
        <v>24</v>
      </c>
      <c r="D116" s="163"/>
      <c r="E116" s="193">
        <v>91</v>
      </c>
      <c r="F116" s="163"/>
      <c r="G116" s="163"/>
      <c r="H116" s="164"/>
      <c r="I116" s="164"/>
      <c r="J116" s="363">
        <v>91.7</v>
      </c>
      <c r="K116" s="237">
        <v>95.5</v>
      </c>
      <c r="L116" s="237"/>
      <c r="M116" s="236"/>
      <c r="N116" s="236">
        <f>K116/E116*100</f>
        <v>104.94505494505495</v>
      </c>
      <c r="O116" s="236">
        <f>K116/J116*100</f>
        <v>104.14394765539802</v>
      </c>
      <c r="P116" s="295">
        <v>95.5</v>
      </c>
      <c r="Q116" s="380"/>
    </row>
    <row r="117" spans="1:17" s="80" customFormat="1" ht="16.5" customHeight="1" x14ac:dyDescent="0.3">
      <c r="A117" s="372"/>
      <c r="B117" s="107" t="s">
        <v>410</v>
      </c>
      <c r="C117" s="166" t="s">
        <v>24</v>
      </c>
      <c r="D117" s="163"/>
      <c r="E117" s="193"/>
      <c r="F117" s="163"/>
      <c r="G117" s="163"/>
      <c r="H117" s="164"/>
      <c r="I117" s="164"/>
      <c r="J117" s="363"/>
      <c r="K117" s="237">
        <v>50.4</v>
      </c>
      <c r="L117" s="237"/>
      <c r="M117" s="236"/>
      <c r="N117" s="236"/>
      <c r="O117" s="236"/>
      <c r="P117" s="295">
        <v>50.5</v>
      </c>
      <c r="Q117" s="380"/>
    </row>
    <row r="118" spans="1:17" s="80" customFormat="1" ht="14.25" customHeight="1" x14ac:dyDescent="0.35">
      <c r="A118" s="372"/>
      <c r="B118" s="235" t="s">
        <v>123</v>
      </c>
      <c r="C118" s="166"/>
      <c r="D118" s="163"/>
      <c r="E118" s="179"/>
      <c r="F118" s="163"/>
      <c r="G118" s="163"/>
      <c r="H118" s="163"/>
      <c r="I118" s="163"/>
      <c r="J118" s="363"/>
      <c r="K118" s="163"/>
      <c r="L118" s="163"/>
      <c r="M118" s="163"/>
      <c r="N118" s="163"/>
      <c r="O118" s="163"/>
      <c r="P118" s="286"/>
      <c r="Q118" s="380"/>
    </row>
    <row r="119" spans="1:17" s="85" customFormat="1" x14ac:dyDescent="0.3">
      <c r="A119" s="372"/>
      <c r="B119" s="238" t="s">
        <v>124</v>
      </c>
      <c r="C119" s="115" t="s">
        <v>409</v>
      </c>
      <c r="D119" s="113"/>
      <c r="E119" s="149">
        <v>80</v>
      </c>
      <c r="F119" s="236">
        <v>82</v>
      </c>
      <c r="G119" s="239"/>
      <c r="H119" s="236">
        <f>F119/E119*100</f>
        <v>102.49999999999999</v>
      </c>
      <c r="I119" s="236"/>
      <c r="J119" s="249">
        <v>82.5</v>
      </c>
      <c r="K119" s="236">
        <v>83</v>
      </c>
      <c r="L119" s="236"/>
      <c r="M119" s="236">
        <v>0</v>
      </c>
      <c r="N119" s="236">
        <v>103.4</v>
      </c>
      <c r="O119" s="236">
        <v>104</v>
      </c>
      <c r="P119" s="301">
        <v>84</v>
      </c>
      <c r="Q119" s="380"/>
    </row>
    <row r="120" spans="1:17" s="85" customFormat="1" ht="26" x14ac:dyDescent="0.3">
      <c r="A120" s="372"/>
      <c r="B120" s="238" t="s">
        <v>350</v>
      </c>
      <c r="C120" s="115" t="s">
        <v>383</v>
      </c>
      <c r="D120" s="113"/>
      <c r="E120" s="149">
        <v>50</v>
      </c>
      <c r="F120" s="236">
        <v>51</v>
      </c>
      <c r="G120" s="240"/>
      <c r="H120" s="236">
        <f>F120/E120*100</f>
        <v>102</v>
      </c>
      <c r="I120" s="236"/>
      <c r="J120" s="249">
        <v>51.2</v>
      </c>
      <c r="K120" s="236">
        <v>52</v>
      </c>
      <c r="L120" s="236"/>
      <c r="M120" s="236">
        <v>0</v>
      </c>
      <c r="N120" s="236">
        <v>104</v>
      </c>
      <c r="O120" s="236">
        <v>102</v>
      </c>
      <c r="P120" s="301">
        <v>52</v>
      </c>
      <c r="Q120" s="380"/>
    </row>
    <row r="121" spans="1:17" s="80" customFormat="1" x14ac:dyDescent="0.3">
      <c r="A121" s="372" t="s">
        <v>351</v>
      </c>
      <c r="B121" s="175" t="s">
        <v>412</v>
      </c>
      <c r="C121" s="110"/>
      <c r="D121" s="163"/>
      <c r="E121" s="165"/>
      <c r="F121" s="163"/>
      <c r="G121" s="163"/>
      <c r="H121" s="163"/>
      <c r="I121" s="163"/>
      <c r="J121" s="358"/>
      <c r="K121" s="163"/>
      <c r="L121" s="163"/>
      <c r="M121" s="163"/>
      <c r="N121" s="163"/>
      <c r="O121" s="163"/>
      <c r="P121" s="283"/>
      <c r="Q121" s="95"/>
    </row>
    <row r="122" spans="1:17" s="80" customFormat="1" hidden="1" x14ac:dyDescent="0.3">
      <c r="A122" s="372"/>
      <c r="B122" s="107"/>
      <c r="C122" s="110"/>
      <c r="D122" s="163"/>
      <c r="E122" s="165"/>
      <c r="F122" s="163"/>
      <c r="G122" s="163"/>
      <c r="H122" s="163"/>
      <c r="I122" s="163"/>
      <c r="J122" s="358"/>
      <c r="K122" s="163"/>
      <c r="L122" s="163"/>
      <c r="M122" s="163"/>
      <c r="N122" s="163"/>
      <c r="O122" s="163"/>
      <c r="P122" s="283"/>
      <c r="Q122" s="95"/>
    </row>
    <row r="123" spans="1:17" s="80" customFormat="1" x14ac:dyDescent="0.3">
      <c r="A123" s="372"/>
      <c r="B123" s="175" t="s">
        <v>413</v>
      </c>
      <c r="C123" s="110"/>
      <c r="D123" s="163"/>
      <c r="E123" s="165"/>
      <c r="F123" s="163"/>
      <c r="G123" s="163"/>
      <c r="H123" s="163"/>
      <c r="I123" s="163"/>
      <c r="J123" s="358"/>
      <c r="K123" s="163"/>
      <c r="L123" s="163"/>
      <c r="M123" s="163"/>
      <c r="N123" s="163"/>
      <c r="O123" s="163"/>
      <c r="P123" s="283"/>
      <c r="Q123" s="95"/>
    </row>
    <row r="124" spans="1:17" s="80" customFormat="1" x14ac:dyDescent="0.3">
      <c r="A124" s="372"/>
      <c r="B124" s="107" t="s">
        <v>415</v>
      </c>
      <c r="C124" s="110" t="s">
        <v>416</v>
      </c>
      <c r="D124" s="163"/>
      <c r="E124" s="165"/>
      <c r="F124" s="163"/>
      <c r="G124" s="163"/>
      <c r="H124" s="163"/>
      <c r="I124" s="163"/>
      <c r="J124" s="358"/>
      <c r="K124" s="163"/>
      <c r="L124" s="163"/>
      <c r="M124" s="163"/>
      <c r="N124" s="163"/>
      <c r="O124" s="163"/>
      <c r="P124" s="283">
        <v>7424</v>
      </c>
      <c r="Q124" s="95"/>
    </row>
    <row r="125" spans="1:17" s="80" customFormat="1" x14ac:dyDescent="0.3">
      <c r="A125" s="372"/>
      <c r="B125" s="107" t="s">
        <v>414</v>
      </c>
      <c r="C125" s="110" t="s">
        <v>416</v>
      </c>
      <c r="D125" s="163"/>
      <c r="E125" s="165"/>
      <c r="F125" s="163"/>
      <c r="G125" s="163"/>
      <c r="H125" s="163"/>
      <c r="I125" s="163"/>
      <c r="J125" s="358"/>
      <c r="K125" s="163"/>
      <c r="L125" s="163"/>
      <c r="M125" s="163"/>
      <c r="N125" s="163"/>
      <c r="O125" s="163"/>
      <c r="P125" s="283">
        <v>2100</v>
      </c>
      <c r="Q125" s="95"/>
    </row>
    <row r="126" spans="1:17" s="80" customFormat="1" x14ac:dyDescent="0.3">
      <c r="A126" s="372"/>
      <c r="B126" s="107" t="s">
        <v>178</v>
      </c>
      <c r="C126" s="166" t="s">
        <v>24</v>
      </c>
      <c r="D126" s="163"/>
      <c r="E126" s="149">
        <v>6</v>
      </c>
      <c r="F126" s="184">
        <v>4.3</v>
      </c>
      <c r="G126" s="243"/>
      <c r="H126" s="244">
        <f t="shared" ref="H126:H133" si="24">F126/E126*100</f>
        <v>71.666666666666671</v>
      </c>
      <c r="I126" s="244"/>
      <c r="J126" s="260">
        <v>6</v>
      </c>
      <c r="K126" s="245">
        <v>6</v>
      </c>
      <c r="L126" s="245"/>
      <c r="M126" s="245"/>
      <c r="N126" s="245">
        <v>71.666666666666671</v>
      </c>
      <c r="O126" s="245">
        <v>71.666666666666671</v>
      </c>
      <c r="P126" s="302">
        <v>3.6</v>
      </c>
      <c r="Q126" s="378" t="s">
        <v>319</v>
      </c>
    </row>
    <row r="127" spans="1:17" s="80" customFormat="1" ht="12.75" customHeight="1" x14ac:dyDescent="0.3">
      <c r="A127" s="372"/>
      <c r="B127" s="112" t="s">
        <v>352</v>
      </c>
      <c r="C127" s="166" t="s">
        <v>24</v>
      </c>
      <c r="D127" s="163"/>
      <c r="E127" s="165">
        <v>100</v>
      </c>
      <c r="F127" s="215">
        <v>100</v>
      </c>
      <c r="G127" s="215"/>
      <c r="H127" s="246">
        <f t="shared" si="24"/>
        <v>100</v>
      </c>
      <c r="I127" s="246"/>
      <c r="J127" s="363">
        <v>100</v>
      </c>
      <c r="K127" s="246">
        <v>100</v>
      </c>
      <c r="L127" s="246"/>
      <c r="M127" s="246"/>
      <c r="N127" s="246">
        <v>100</v>
      </c>
      <c r="O127" s="246">
        <v>100</v>
      </c>
      <c r="P127" s="284">
        <v>100</v>
      </c>
      <c r="Q127" s="378"/>
    </row>
    <row r="128" spans="1:17" s="85" customFormat="1" x14ac:dyDescent="0.3">
      <c r="A128" s="372"/>
      <c r="B128" s="120" t="s">
        <v>179</v>
      </c>
      <c r="C128" s="115" t="s">
        <v>24</v>
      </c>
      <c r="D128" s="113">
        <v>100</v>
      </c>
      <c r="E128" s="149">
        <v>100</v>
      </c>
      <c r="F128" s="113">
        <v>99</v>
      </c>
      <c r="G128" s="190">
        <f>F128/D128*100</f>
        <v>99</v>
      </c>
      <c r="H128" s="236">
        <f t="shared" si="24"/>
        <v>99</v>
      </c>
      <c r="I128" s="236"/>
      <c r="J128" s="363">
        <v>99</v>
      </c>
      <c r="K128" s="236">
        <v>100</v>
      </c>
      <c r="L128" s="236"/>
      <c r="M128" s="236">
        <f>K128/D128*100</f>
        <v>100</v>
      </c>
      <c r="N128" s="236">
        <f>K128/E128*100</f>
        <v>100</v>
      </c>
      <c r="O128" s="236">
        <f>K128/J128*100</f>
        <v>101.01010101010101</v>
      </c>
      <c r="P128" s="300">
        <v>100</v>
      </c>
      <c r="Q128" s="376" t="s">
        <v>353</v>
      </c>
    </row>
    <row r="129" spans="1:17" s="85" customFormat="1" ht="15" customHeight="1" x14ac:dyDescent="0.3">
      <c r="A129" s="372"/>
      <c r="B129" s="247" t="s">
        <v>180</v>
      </c>
      <c r="C129" s="115" t="s">
        <v>24</v>
      </c>
      <c r="D129" s="113">
        <v>100</v>
      </c>
      <c r="E129" s="149">
        <v>100</v>
      </c>
      <c r="F129" s="113">
        <v>100</v>
      </c>
      <c r="G129" s="190">
        <f>F129/D129*100</f>
        <v>100</v>
      </c>
      <c r="H129" s="236">
        <f t="shared" si="24"/>
        <v>100</v>
      </c>
      <c r="I129" s="236"/>
      <c r="J129" s="363">
        <v>100</v>
      </c>
      <c r="K129" s="236">
        <v>100</v>
      </c>
      <c r="L129" s="236"/>
      <c r="M129" s="236">
        <f t="shared" ref="M129:M131" si="25">K129/D129*100</f>
        <v>100</v>
      </c>
      <c r="N129" s="236">
        <f t="shared" ref="N129:N132" si="26">K129/E129*100</f>
        <v>100</v>
      </c>
      <c r="O129" s="236">
        <f t="shared" ref="O129:O132" si="27">K129/J129*100</f>
        <v>100</v>
      </c>
      <c r="P129" s="300">
        <v>100</v>
      </c>
      <c r="Q129" s="376"/>
    </row>
    <row r="130" spans="1:17" s="85" customFormat="1" x14ac:dyDescent="0.3">
      <c r="A130" s="372"/>
      <c r="B130" s="120" t="s">
        <v>181</v>
      </c>
      <c r="C130" s="115" t="s">
        <v>24</v>
      </c>
      <c r="D130" s="113">
        <v>100</v>
      </c>
      <c r="E130" s="149">
        <v>95</v>
      </c>
      <c r="F130" s="113">
        <v>92.4</v>
      </c>
      <c r="G130" s="190">
        <f>F130/D130*100</f>
        <v>92.4</v>
      </c>
      <c r="H130" s="236">
        <f t="shared" si="24"/>
        <v>97.26315789473685</v>
      </c>
      <c r="I130" s="236"/>
      <c r="J130" s="363">
        <v>92.4</v>
      </c>
      <c r="K130" s="248">
        <v>96.91</v>
      </c>
      <c r="L130" s="248"/>
      <c r="M130" s="236">
        <f t="shared" si="25"/>
        <v>96.91</v>
      </c>
      <c r="N130" s="236">
        <f t="shared" si="26"/>
        <v>102.01052631578946</v>
      </c>
      <c r="O130" s="236">
        <f t="shared" si="27"/>
        <v>104.88095238095237</v>
      </c>
      <c r="P130" s="300">
        <v>97</v>
      </c>
      <c r="Q130" s="376"/>
    </row>
    <row r="131" spans="1:17" s="85" customFormat="1" ht="14.25" customHeight="1" x14ac:dyDescent="0.3">
      <c r="A131" s="372"/>
      <c r="B131" s="247" t="s">
        <v>182</v>
      </c>
      <c r="C131" s="115" t="s">
        <v>24</v>
      </c>
      <c r="D131" s="113">
        <v>100</v>
      </c>
      <c r="E131" s="149">
        <v>100</v>
      </c>
      <c r="F131" s="113">
        <v>100</v>
      </c>
      <c r="G131" s="190">
        <f>F131/D131*100</f>
        <v>100</v>
      </c>
      <c r="H131" s="236">
        <f t="shared" si="24"/>
        <v>100</v>
      </c>
      <c r="I131" s="236"/>
      <c r="J131" s="363">
        <v>100</v>
      </c>
      <c r="K131" s="236">
        <v>100</v>
      </c>
      <c r="L131" s="236"/>
      <c r="M131" s="236">
        <f t="shared" si="25"/>
        <v>100</v>
      </c>
      <c r="N131" s="236">
        <f t="shared" si="26"/>
        <v>100</v>
      </c>
      <c r="O131" s="236">
        <f t="shared" si="27"/>
        <v>100</v>
      </c>
      <c r="P131" s="300">
        <v>100</v>
      </c>
      <c r="Q131" s="376"/>
    </row>
    <row r="132" spans="1:17" s="85" customFormat="1" ht="26" x14ac:dyDescent="0.3">
      <c r="A132" s="372"/>
      <c r="B132" s="238" t="s">
        <v>204</v>
      </c>
      <c r="C132" s="115" t="s">
        <v>24</v>
      </c>
      <c r="D132" s="113"/>
      <c r="E132" s="149">
        <v>100</v>
      </c>
      <c r="F132" s="149">
        <v>100</v>
      </c>
      <c r="G132" s="227"/>
      <c r="H132" s="236">
        <f t="shared" si="24"/>
        <v>100</v>
      </c>
      <c r="I132" s="236"/>
      <c r="J132" s="236">
        <v>100</v>
      </c>
      <c r="K132" s="236">
        <v>100</v>
      </c>
      <c r="L132" s="236"/>
      <c r="M132" s="236"/>
      <c r="N132" s="236">
        <f t="shared" si="26"/>
        <v>100</v>
      </c>
      <c r="O132" s="236">
        <f t="shared" si="27"/>
        <v>100</v>
      </c>
      <c r="P132" s="300">
        <v>100</v>
      </c>
      <c r="Q132" s="377"/>
    </row>
    <row r="133" spans="1:17" s="85" customFormat="1" x14ac:dyDescent="0.3">
      <c r="A133" s="372"/>
      <c r="B133" s="330" t="s">
        <v>354</v>
      </c>
      <c r="C133" s="113" t="s">
        <v>24</v>
      </c>
      <c r="D133" s="236">
        <v>82</v>
      </c>
      <c r="E133" s="149">
        <v>82</v>
      </c>
      <c r="F133" s="237">
        <v>72.7</v>
      </c>
      <c r="G133" s="331"/>
      <c r="H133" s="331">
        <f t="shared" si="24"/>
        <v>88.658536585365852</v>
      </c>
      <c r="I133" s="331"/>
      <c r="J133" s="367">
        <v>71.55</v>
      </c>
      <c r="K133" s="250">
        <v>82</v>
      </c>
      <c r="L133" s="250"/>
      <c r="M133" s="250">
        <f>+K133/D133*100</f>
        <v>100</v>
      </c>
      <c r="N133" s="250">
        <f>+K133/E133*100</f>
        <v>100</v>
      </c>
      <c r="O133" s="250">
        <f>+K133/J133*100</f>
        <v>114.6051712089448</v>
      </c>
      <c r="P133" s="302">
        <v>84.5</v>
      </c>
      <c r="Q133" s="373" t="s">
        <v>355</v>
      </c>
    </row>
    <row r="134" spans="1:17" s="85" customFormat="1" x14ac:dyDescent="0.3">
      <c r="A134" s="372"/>
      <c r="B134" s="224" t="s">
        <v>87</v>
      </c>
      <c r="C134" s="113" t="s">
        <v>24</v>
      </c>
      <c r="D134" s="236">
        <v>70</v>
      </c>
      <c r="E134" s="236">
        <v>78</v>
      </c>
      <c r="F134" s="194">
        <v>68</v>
      </c>
      <c r="G134" s="251">
        <f>+F134/D134*100</f>
        <v>97.142857142857139</v>
      </c>
      <c r="H134" s="251">
        <f>+F134/E134*100</f>
        <v>87.179487179487182</v>
      </c>
      <c r="I134" s="251"/>
      <c r="J134" s="367">
        <v>65.36</v>
      </c>
      <c r="K134" s="251">
        <v>70</v>
      </c>
      <c r="L134" s="251"/>
      <c r="M134" s="250">
        <f t="shared" ref="M134:M135" si="28">+K134/D134*100</f>
        <v>100</v>
      </c>
      <c r="N134" s="250">
        <f t="shared" ref="N134:N135" si="29">+K134/E134*100</f>
        <v>89.743589743589752</v>
      </c>
      <c r="O134" s="250">
        <f t="shared" ref="O134:O135" si="30">+K134/J134*100</f>
        <v>107.09914320685434</v>
      </c>
      <c r="P134" s="332">
        <v>72</v>
      </c>
      <c r="Q134" s="374"/>
    </row>
    <row r="135" spans="1:17" s="85" customFormat="1" x14ac:dyDescent="0.3">
      <c r="A135" s="372"/>
      <c r="B135" s="224" t="s">
        <v>356</v>
      </c>
      <c r="C135" s="113" t="s">
        <v>24</v>
      </c>
      <c r="D135" s="236">
        <v>93</v>
      </c>
      <c r="E135" s="236">
        <v>97</v>
      </c>
      <c r="F135" s="194">
        <v>92</v>
      </c>
      <c r="G135" s="251">
        <f>+F135/D135*100</f>
        <v>98.924731182795696</v>
      </c>
      <c r="H135" s="251">
        <f>+F135/E135*100</f>
        <v>94.845360824742258</v>
      </c>
      <c r="I135" s="251"/>
      <c r="J135" s="367">
        <v>97.51</v>
      </c>
      <c r="K135" s="251">
        <v>93</v>
      </c>
      <c r="L135" s="251"/>
      <c r="M135" s="250">
        <f t="shared" si="28"/>
        <v>100</v>
      </c>
      <c r="N135" s="250">
        <f t="shared" si="29"/>
        <v>95.876288659793815</v>
      </c>
      <c r="O135" s="250">
        <f t="shared" si="30"/>
        <v>95.37483335042559</v>
      </c>
      <c r="P135" s="306">
        <v>95.1</v>
      </c>
      <c r="Q135" s="375"/>
    </row>
    <row r="136" spans="1:17" s="80" customFormat="1" x14ac:dyDescent="0.3">
      <c r="A136" s="372" t="s">
        <v>357</v>
      </c>
      <c r="B136" s="107" t="s">
        <v>358</v>
      </c>
      <c r="C136" s="110"/>
      <c r="D136" s="163"/>
      <c r="E136" s="179"/>
      <c r="F136" s="163"/>
      <c r="G136" s="163"/>
      <c r="H136" s="163"/>
      <c r="I136" s="163"/>
      <c r="J136" s="358"/>
      <c r="K136" s="163"/>
      <c r="L136" s="163"/>
      <c r="M136" s="163"/>
      <c r="N136" s="163"/>
      <c r="O136" s="163"/>
      <c r="P136" s="286"/>
      <c r="Q136" s="378" t="s">
        <v>319</v>
      </c>
    </row>
    <row r="137" spans="1:17" s="80" customFormat="1" x14ac:dyDescent="0.3">
      <c r="A137" s="372"/>
      <c r="B137" s="107" t="s">
        <v>359</v>
      </c>
      <c r="C137" s="252" t="s">
        <v>24</v>
      </c>
      <c r="D137" s="163"/>
      <c r="E137" s="165">
        <v>54</v>
      </c>
      <c r="F137" s="215">
        <v>50</v>
      </c>
      <c r="G137" s="170"/>
      <c r="H137" s="246">
        <f t="shared" ref="H137:H143" si="31">F137/E137*100</f>
        <v>92.592592592592595</v>
      </c>
      <c r="I137" s="246"/>
      <c r="J137" s="363">
        <v>52.5</v>
      </c>
      <c r="K137" s="246">
        <v>61</v>
      </c>
      <c r="L137" s="246"/>
      <c r="M137" s="246"/>
      <c r="N137" s="253">
        <f>+K137/E137*100</f>
        <v>112.96296296296295</v>
      </c>
      <c r="O137" s="253">
        <f>+K137/J137*100</f>
        <v>116.1904761904762</v>
      </c>
      <c r="P137" s="303">
        <v>61</v>
      </c>
      <c r="Q137" s="381"/>
    </row>
    <row r="138" spans="1:17" s="80" customFormat="1" x14ac:dyDescent="0.3">
      <c r="A138" s="372"/>
      <c r="B138" s="107" t="s">
        <v>375</v>
      </c>
      <c r="C138" s="252" t="s">
        <v>24</v>
      </c>
      <c r="D138" s="163"/>
      <c r="E138" s="165">
        <v>44</v>
      </c>
      <c r="F138" s="215">
        <v>44</v>
      </c>
      <c r="G138" s="170"/>
      <c r="H138" s="246">
        <f t="shared" si="31"/>
        <v>100</v>
      </c>
      <c r="I138" s="246"/>
      <c r="J138" s="363">
        <v>45</v>
      </c>
      <c r="K138" s="246">
        <v>45</v>
      </c>
      <c r="L138" s="246"/>
      <c r="M138" s="246"/>
      <c r="N138" s="253">
        <f t="shared" ref="N138:N143" si="32">+K138/E138*100</f>
        <v>102.27272727272727</v>
      </c>
      <c r="O138" s="253">
        <f t="shared" ref="O138:O143" si="33">+K138/J138*100</f>
        <v>100</v>
      </c>
      <c r="P138" s="303">
        <v>45</v>
      </c>
      <c r="Q138" s="381"/>
    </row>
    <row r="139" spans="1:17" s="80" customFormat="1" x14ac:dyDescent="0.3">
      <c r="A139" s="372"/>
      <c r="B139" s="112" t="s">
        <v>360</v>
      </c>
      <c r="C139" s="166" t="s">
        <v>24</v>
      </c>
      <c r="D139" s="163"/>
      <c r="E139" s="165">
        <v>45</v>
      </c>
      <c r="F139" s="215">
        <v>45</v>
      </c>
      <c r="G139" s="170"/>
      <c r="H139" s="246">
        <f t="shared" si="31"/>
        <v>100</v>
      </c>
      <c r="I139" s="246"/>
      <c r="J139" s="363">
        <v>45</v>
      </c>
      <c r="K139" s="246">
        <v>60</v>
      </c>
      <c r="L139" s="246"/>
      <c r="M139" s="246"/>
      <c r="N139" s="253">
        <f t="shared" si="32"/>
        <v>133.33333333333331</v>
      </c>
      <c r="O139" s="253">
        <f t="shared" si="33"/>
        <v>133.33333333333331</v>
      </c>
      <c r="P139" s="303">
        <v>60</v>
      </c>
      <c r="Q139" s="381"/>
    </row>
    <row r="140" spans="1:17" s="80" customFormat="1" ht="10.5" customHeight="1" x14ac:dyDescent="0.3">
      <c r="A140" s="372"/>
      <c r="B140" s="112" t="s">
        <v>83</v>
      </c>
      <c r="C140" s="166" t="s">
        <v>24</v>
      </c>
      <c r="D140" s="163"/>
      <c r="E140" s="165">
        <v>45</v>
      </c>
      <c r="F140" s="215">
        <v>45</v>
      </c>
      <c r="G140" s="170"/>
      <c r="H140" s="246">
        <f t="shared" si="31"/>
        <v>100</v>
      </c>
      <c r="I140" s="246"/>
      <c r="J140" s="363">
        <v>45</v>
      </c>
      <c r="K140" s="246">
        <v>45</v>
      </c>
      <c r="L140" s="246"/>
      <c r="M140" s="246"/>
      <c r="N140" s="253">
        <f t="shared" si="32"/>
        <v>100</v>
      </c>
      <c r="O140" s="253">
        <f t="shared" si="33"/>
        <v>100</v>
      </c>
      <c r="P140" s="303">
        <v>45</v>
      </c>
      <c r="Q140" s="381"/>
    </row>
    <row r="141" spans="1:17" s="80" customFormat="1" x14ac:dyDescent="0.3">
      <c r="A141" s="372"/>
      <c r="B141" s="107" t="s">
        <v>361</v>
      </c>
      <c r="C141" s="166" t="s">
        <v>24</v>
      </c>
      <c r="D141" s="163"/>
      <c r="E141" s="165">
        <v>45</v>
      </c>
      <c r="F141" s="215">
        <v>45</v>
      </c>
      <c r="G141" s="170"/>
      <c r="H141" s="246">
        <f t="shared" si="31"/>
        <v>100</v>
      </c>
      <c r="I141" s="246"/>
      <c r="J141" s="363">
        <v>96</v>
      </c>
      <c r="K141" s="246">
        <v>45</v>
      </c>
      <c r="L141" s="246"/>
      <c r="M141" s="246"/>
      <c r="N141" s="253">
        <f t="shared" si="32"/>
        <v>100</v>
      </c>
      <c r="O141" s="253">
        <f t="shared" si="33"/>
        <v>46.875</v>
      </c>
      <c r="P141" s="303">
        <v>45</v>
      </c>
      <c r="Q141" s="381"/>
    </row>
    <row r="142" spans="1:17" s="80" customFormat="1" ht="26.25" customHeight="1" x14ac:dyDescent="0.3">
      <c r="A142" s="372"/>
      <c r="B142" s="112" t="s">
        <v>84</v>
      </c>
      <c r="C142" s="166" t="s">
        <v>24</v>
      </c>
      <c r="D142" s="163"/>
      <c r="E142" s="165">
        <v>96</v>
      </c>
      <c r="F142" s="215">
        <v>135.80000000000001</v>
      </c>
      <c r="G142" s="170"/>
      <c r="H142" s="246">
        <f t="shared" si="31"/>
        <v>141.45833333333334</v>
      </c>
      <c r="I142" s="246"/>
      <c r="J142" s="185">
        <v>92</v>
      </c>
      <c r="K142" s="246">
        <v>100</v>
      </c>
      <c r="L142" s="246"/>
      <c r="M142" s="246"/>
      <c r="N142" s="253">
        <f t="shared" si="32"/>
        <v>104.16666666666667</v>
      </c>
      <c r="O142" s="253">
        <f t="shared" si="33"/>
        <v>108.69565217391303</v>
      </c>
      <c r="P142" s="303">
        <v>100</v>
      </c>
      <c r="Q142" s="381"/>
    </row>
    <row r="143" spans="1:17" s="80" customFormat="1" ht="39" x14ac:dyDescent="0.3">
      <c r="A143" s="372"/>
      <c r="B143" s="112" t="s">
        <v>184</v>
      </c>
      <c r="C143" s="166" t="s">
        <v>24</v>
      </c>
      <c r="D143" s="163"/>
      <c r="E143" s="165">
        <v>95</v>
      </c>
      <c r="F143" s="215">
        <v>94</v>
      </c>
      <c r="G143" s="215"/>
      <c r="H143" s="254">
        <f t="shared" si="31"/>
        <v>98.94736842105263</v>
      </c>
      <c r="I143" s="254"/>
      <c r="J143" s="185">
        <v>100</v>
      </c>
      <c r="K143" s="254">
        <v>95</v>
      </c>
      <c r="L143" s="254"/>
      <c r="M143" s="254"/>
      <c r="N143" s="253">
        <f t="shared" si="32"/>
        <v>100</v>
      </c>
      <c r="O143" s="253">
        <f t="shared" si="33"/>
        <v>95</v>
      </c>
      <c r="P143" s="284">
        <v>96</v>
      </c>
      <c r="Q143" s="96" t="s">
        <v>362</v>
      </c>
    </row>
    <row r="144" spans="1:17" s="80" customFormat="1" ht="26" x14ac:dyDescent="0.3">
      <c r="A144" s="372"/>
      <c r="B144" s="216" t="s">
        <v>85</v>
      </c>
      <c r="C144" s="163" t="s">
        <v>24</v>
      </c>
      <c r="D144" s="163"/>
      <c r="E144" s="163">
        <v>100</v>
      </c>
      <c r="F144" s="215">
        <v>100</v>
      </c>
      <c r="G144" s="170"/>
      <c r="H144" s="255">
        <v>1</v>
      </c>
      <c r="I144" s="255"/>
      <c r="J144" s="358"/>
      <c r="K144" s="163">
        <v>100</v>
      </c>
      <c r="L144" s="163"/>
      <c r="M144" s="255"/>
      <c r="N144" s="163">
        <v>100</v>
      </c>
      <c r="O144" s="253"/>
      <c r="P144" s="284">
        <v>100</v>
      </c>
      <c r="Q144" s="97" t="s">
        <v>374</v>
      </c>
    </row>
    <row r="145" spans="1:17" s="80" customFormat="1" x14ac:dyDescent="0.3">
      <c r="A145" s="372" t="s">
        <v>363</v>
      </c>
      <c r="B145" s="107" t="s">
        <v>364</v>
      </c>
      <c r="C145" s="110"/>
      <c r="D145" s="163"/>
      <c r="E145" s="179"/>
      <c r="F145" s="215"/>
      <c r="G145" s="215"/>
      <c r="H145" s="215"/>
      <c r="I145" s="215"/>
      <c r="J145" s="363"/>
      <c r="K145" s="215"/>
      <c r="L145" s="215"/>
      <c r="M145" s="215"/>
      <c r="N145" s="215"/>
      <c r="O145" s="215"/>
      <c r="P145" s="304"/>
      <c r="Q145" s="378" t="s">
        <v>319</v>
      </c>
    </row>
    <row r="146" spans="1:17" s="80" customFormat="1" x14ac:dyDescent="0.3">
      <c r="A146" s="372"/>
      <c r="B146" s="107" t="s">
        <v>185</v>
      </c>
      <c r="C146" s="166" t="s">
        <v>186</v>
      </c>
      <c r="D146" s="163">
        <v>10</v>
      </c>
      <c r="E146" s="165">
        <v>29</v>
      </c>
      <c r="F146" s="215">
        <v>11</v>
      </c>
      <c r="G146" s="256">
        <f>F146/D146*100</f>
        <v>110.00000000000001</v>
      </c>
      <c r="H146" s="215">
        <v>110</v>
      </c>
      <c r="I146" s="215"/>
      <c r="J146" s="363">
        <v>10</v>
      </c>
      <c r="K146" s="215">
        <v>30</v>
      </c>
      <c r="L146" s="215"/>
      <c r="M146" s="215"/>
      <c r="N146" s="246">
        <f>K146/E146*100</f>
        <v>103.44827586206897</v>
      </c>
      <c r="O146" s="215">
        <f>+K146/J146*100</f>
        <v>300</v>
      </c>
      <c r="P146" s="305">
        <v>9</v>
      </c>
      <c r="Q146" s="381"/>
    </row>
    <row r="147" spans="1:17" s="80" customFormat="1" x14ac:dyDescent="0.3">
      <c r="A147" s="372"/>
      <c r="B147" s="107" t="s">
        <v>408</v>
      </c>
      <c r="C147" s="166" t="s">
        <v>173</v>
      </c>
      <c r="D147" s="163"/>
      <c r="E147" s="165">
        <v>1</v>
      </c>
      <c r="F147" s="215"/>
      <c r="G147" s="256"/>
      <c r="H147" s="215"/>
      <c r="I147" s="215"/>
      <c r="J147" s="363">
        <v>4</v>
      </c>
      <c r="K147" s="215">
        <v>0</v>
      </c>
      <c r="L147" s="215"/>
      <c r="M147" s="215"/>
      <c r="N147" s="215">
        <f t="shared" ref="N147:N148" si="34">K147/E147*100</f>
        <v>0</v>
      </c>
      <c r="O147" s="215">
        <f t="shared" ref="O147:O148" si="35">+K147/J147*100</f>
        <v>0</v>
      </c>
      <c r="P147" s="305">
        <v>3</v>
      </c>
      <c r="Q147" s="381"/>
    </row>
    <row r="148" spans="1:17" s="80" customFormat="1" x14ac:dyDescent="0.3">
      <c r="A148" s="372"/>
      <c r="B148" s="107" t="s">
        <v>190</v>
      </c>
      <c r="C148" s="166" t="s">
        <v>188</v>
      </c>
      <c r="D148" s="163">
        <v>4</v>
      </c>
      <c r="E148" s="165">
        <v>6</v>
      </c>
      <c r="F148" s="215">
        <v>0</v>
      </c>
      <c r="G148" s="257">
        <v>0</v>
      </c>
      <c r="H148" s="215">
        <v>0</v>
      </c>
      <c r="I148" s="215"/>
      <c r="J148" s="358">
        <v>1</v>
      </c>
      <c r="K148" s="215">
        <v>3</v>
      </c>
      <c r="L148" s="215"/>
      <c r="M148" s="215"/>
      <c r="N148" s="215">
        <f t="shared" si="34"/>
        <v>50</v>
      </c>
      <c r="O148" s="215">
        <f t="shared" si="35"/>
        <v>300</v>
      </c>
      <c r="P148" s="305">
        <v>1</v>
      </c>
      <c r="Q148" s="381"/>
    </row>
    <row r="149" spans="1:17" s="80" customFormat="1" x14ac:dyDescent="0.3">
      <c r="A149" s="372" t="s">
        <v>365</v>
      </c>
      <c r="B149" s="107" t="s">
        <v>366</v>
      </c>
      <c r="C149" s="110"/>
      <c r="D149" s="163"/>
      <c r="E149" s="179"/>
      <c r="F149" s="163"/>
      <c r="G149" s="258"/>
      <c r="H149" s="163"/>
      <c r="I149" s="163"/>
      <c r="J149" s="185"/>
      <c r="K149" s="163"/>
      <c r="L149" s="163"/>
      <c r="M149" s="163"/>
      <c r="N149" s="163"/>
      <c r="O149" s="215"/>
      <c r="P149" s="286"/>
      <c r="Q149" s="378" t="s">
        <v>355</v>
      </c>
    </row>
    <row r="150" spans="1:17" s="80" customFormat="1" ht="29.25" customHeight="1" x14ac:dyDescent="0.3">
      <c r="A150" s="372"/>
      <c r="B150" s="112" t="s">
        <v>283</v>
      </c>
      <c r="C150" s="163" t="s">
        <v>24</v>
      </c>
      <c r="D150" s="163">
        <v>82</v>
      </c>
      <c r="E150" s="165">
        <v>82</v>
      </c>
      <c r="F150" s="184">
        <v>82</v>
      </c>
      <c r="G150" s="259">
        <f>+F150/D150*100</f>
        <v>100</v>
      </c>
      <c r="H150" s="259">
        <f>+F150/E150*100</f>
        <v>100</v>
      </c>
      <c r="I150" s="259"/>
      <c r="J150" s="191">
        <v>81</v>
      </c>
      <c r="K150" s="251">
        <v>82</v>
      </c>
      <c r="L150" s="251"/>
      <c r="M150" s="251">
        <f>+K150/D150*100</f>
        <v>100</v>
      </c>
      <c r="N150" s="251">
        <f>+K150/E150*100</f>
        <v>100</v>
      </c>
      <c r="O150" s="251">
        <f>+K150/J150*100</f>
        <v>101.23456790123457</v>
      </c>
      <c r="P150" s="306"/>
      <c r="Q150" s="381"/>
    </row>
    <row r="151" spans="1:17" s="80" customFormat="1" ht="18" customHeight="1" x14ac:dyDescent="0.3">
      <c r="A151" s="372"/>
      <c r="B151" s="216" t="s">
        <v>205</v>
      </c>
      <c r="C151" s="110" t="s">
        <v>24</v>
      </c>
      <c r="D151" s="163"/>
      <c r="E151" s="165">
        <v>24</v>
      </c>
      <c r="F151" s="184">
        <v>23.4</v>
      </c>
      <c r="G151" s="259"/>
      <c r="H151" s="251">
        <f>+F151/E151*100</f>
        <v>97.5</v>
      </c>
      <c r="I151" s="251"/>
      <c r="J151" s="191">
        <v>24</v>
      </c>
      <c r="K151" s="251">
        <v>24</v>
      </c>
      <c r="L151" s="251"/>
      <c r="M151" s="251"/>
      <c r="N151" s="251">
        <f t="shared" ref="N151:N158" si="36">+K151/E151*100</f>
        <v>100</v>
      </c>
      <c r="O151" s="251">
        <f t="shared" ref="O151:O158" si="37">+K151/J151*100</f>
        <v>100</v>
      </c>
      <c r="P151" s="306">
        <v>24</v>
      </c>
      <c r="Q151" s="381"/>
    </row>
    <row r="152" spans="1:17" s="80" customFormat="1" x14ac:dyDescent="0.3">
      <c r="A152" s="372"/>
      <c r="B152" s="216" t="s">
        <v>191</v>
      </c>
      <c r="C152" s="166" t="s">
        <v>192</v>
      </c>
      <c r="D152" s="163"/>
      <c r="E152" s="165">
        <v>21</v>
      </c>
      <c r="F152" s="184">
        <v>18.399999999999999</v>
      </c>
      <c r="G152" s="259"/>
      <c r="H152" s="251">
        <f>+F152/E152*100</f>
        <v>87.619047619047606</v>
      </c>
      <c r="I152" s="251"/>
      <c r="J152" s="260">
        <v>20</v>
      </c>
      <c r="K152" s="251">
        <v>21</v>
      </c>
      <c r="L152" s="251"/>
      <c r="M152" s="251"/>
      <c r="N152" s="251">
        <f t="shared" si="36"/>
        <v>100</v>
      </c>
      <c r="O152" s="251">
        <f t="shared" si="37"/>
        <v>105</v>
      </c>
      <c r="P152" s="306">
        <v>21.2</v>
      </c>
      <c r="Q152" s="381"/>
    </row>
    <row r="153" spans="1:17" s="80" customFormat="1" ht="30.75" customHeight="1" x14ac:dyDescent="0.3">
      <c r="A153" s="372"/>
      <c r="B153" s="216" t="s">
        <v>98</v>
      </c>
      <c r="C153" s="166" t="s">
        <v>97</v>
      </c>
      <c r="D153" s="163"/>
      <c r="E153" s="165">
        <v>17</v>
      </c>
      <c r="F153" s="184">
        <v>3</v>
      </c>
      <c r="G153" s="259"/>
      <c r="H153" s="259">
        <f>+F153/E153*100</f>
        <v>17.647058823529413</v>
      </c>
      <c r="I153" s="259"/>
      <c r="J153" s="191">
        <v>17</v>
      </c>
      <c r="K153" s="251">
        <v>17</v>
      </c>
      <c r="L153" s="251"/>
      <c r="M153" s="251"/>
      <c r="N153" s="251">
        <f t="shared" si="36"/>
        <v>100</v>
      </c>
      <c r="O153" s="251">
        <f t="shared" si="37"/>
        <v>100</v>
      </c>
      <c r="P153" s="306"/>
      <c r="Q153" s="381"/>
    </row>
    <row r="154" spans="1:17" s="80" customFormat="1" ht="14.25" customHeight="1" x14ac:dyDescent="0.3">
      <c r="A154" s="372"/>
      <c r="B154" s="216" t="s">
        <v>193</v>
      </c>
      <c r="C154" s="166" t="s">
        <v>192</v>
      </c>
      <c r="D154" s="163"/>
      <c r="E154" s="165">
        <v>10</v>
      </c>
      <c r="F154" s="184">
        <v>8.9</v>
      </c>
      <c r="G154" s="259"/>
      <c r="H154" s="259">
        <f>+F154/E154*100</f>
        <v>89</v>
      </c>
      <c r="I154" s="259"/>
      <c r="J154" s="191">
        <v>8.5</v>
      </c>
      <c r="K154" s="251">
        <v>10</v>
      </c>
      <c r="L154" s="251"/>
      <c r="M154" s="251"/>
      <c r="N154" s="251">
        <f t="shared" si="36"/>
        <v>100</v>
      </c>
      <c r="O154" s="251">
        <f t="shared" si="37"/>
        <v>117.64705882352942</v>
      </c>
      <c r="P154" s="306">
        <v>10.199999999999999</v>
      </c>
      <c r="Q154" s="381"/>
    </row>
    <row r="155" spans="1:17" s="80" customFormat="1" ht="15.75" customHeight="1" x14ac:dyDescent="0.3">
      <c r="A155" s="372"/>
      <c r="B155" s="216" t="s">
        <v>194</v>
      </c>
      <c r="C155" s="166" t="s">
        <v>195</v>
      </c>
      <c r="D155" s="163">
        <v>8</v>
      </c>
      <c r="E155" s="165">
        <v>8</v>
      </c>
      <c r="F155" s="184">
        <v>5.3</v>
      </c>
      <c r="G155" s="251">
        <f>F155/D155*100</f>
        <v>66.25</v>
      </c>
      <c r="H155" s="251">
        <f>F155/E155*100</f>
        <v>66.25</v>
      </c>
      <c r="I155" s="251"/>
      <c r="J155" s="191">
        <v>7</v>
      </c>
      <c r="K155" s="251">
        <v>8</v>
      </c>
      <c r="L155" s="251"/>
      <c r="M155" s="251">
        <f t="shared" ref="M155:M158" si="38">+K155/D155*100</f>
        <v>100</v>
      </c>
      <c r="N155" s="251">
        <f t="shared" si="36"/>
        <v>100</v>
      </c>
      <c r="O155" s="251">
        <f t="shared" si="37"/>
        <v>114.28571428571428</v>
      </c>
      <c r="P155" s="306">
        <v>8.1999999999999993</v>
      </c>
      <c r="Q155" s="381"/>
    </row>
    <row r="156" spans="1:17" s="85" customFormat="1" ht="15" customHeight="1" x14ac:dyDescent="0.3">
      <c r="A156" s="372"/>
      <c r="B156" s="224" t="s">
        <v>367</v>
      </c>
      <c r="C156" s="115" t="s">
        <v>24</v>
      </c>
      <c r="D156" s="163">
        <v>55</v>
      </c>
      <c r="E156" s="149">
        <v>55</v>
      </c>
      <c r="F156" s="194">
        <v>50</v>
      </c>
      <c r="G156" s="259">
        <f>+F156/D156*100</f>
        <v>90.909090909090907</v>
      </c>
      <c r="H156" s="259">
        <f>+F156/E156*100</f>
        <v>90.909090909090907</v>
      </c>
      <c r="I156" s="259"/>
      <c r="J156" s="261">
        <v>50</v>
      </c>
      <c r="K156" s="251">
        <v>59.3</v>
      </c>
      <c r="L156" s="251"/>
      <c r="M156" s="251">
        <f>+K156/D156*100</f>
        <v>107.81818181818181</v>
      </c>
      <c r="N156" s="251">
        <f t="shared" si="36"/>
        <v>107.81818181818181</v>
      </c>
      <c r="O156" s="251">
        <f t="shared" si="37"/>
        <v>118.6</v>
      </c>
      <c r="P156" s="306"/>
      <c r="Q156" s="381"/>
    </row>
    <row r="157" spans="1:17" s="85" customFormat="1" ht="14.25" customHeight="1" x14ac:dyDescent="0.3">
      <c r="A157" s="372"/>
      <c r="B157" s="224" t="s">
        <v>368</v>
      </c>
      <c r="C157" s="115" t="s">
        <v>24</v>
      </c>
      <c r="D157" s="163">
        <v>98</v>
      </c>
      <c r="E157" s="149">
        <v>98</v>
      </c>
      <c r="F157" s="184">
        <v>99.4</v>
      </c>
      <c r="G157" s="259">
        <f>+F157/D157*100</f>
        <v>101.42857142857142</v>
      </c>
      <c r="H157" s="259">
        <f>+F157/E157*100</f>
        <v>101.42857142857142</v>
      </c>
      <c r="I157" s="259"/>
      <c r="J157" s="191">
        <v>95</v>
      </c>
      <c r="K157" s="251">
        <v>99.4</v>
      </c>
      <c r="L157" s="251"/>
      <c r="M157" s="251">
        <f t="shared" si="38"/>
        <v>101.42857142857142</v>
      </c>
      <c r="N157" s="251">
        <f t="shared" si="36"/>
        <v>101.42857142857142</v>
      </c>
      <c r="O157" s="251">
        <f t="shared" si="37"/>
        <v>104.63157894736842</v>
      </c>
      <c r="P157" s="306">
        <v>99.5</v>
      </c>
      <c r="Q157" s="381"/>
    </row>
    <row r="158" spans="1:17" s="85" customFormat="1" ht="20.25" customHeight="1" x14ac:dyDescent="0.3">
      <c r="A158" s="372"/>
      <c r="B158" s="224" t="s">
        <v>198</v>
      </c>
      <c r="C158" s="115" t="s">
        <v>24</v>
      </c>
      <c r="D158" s="163">
        <v>90</v>
      </c>
      <c r="E158" s="149">
        <v>90</v>
      </c>
      <c r="F158" s="184">
        <v>84.3</v>
      </c>
      <c r="G158" s="251">
        <f>+F158/D158*100</f>
        <v>93.666666666666671</v>
      </c>
      <c r="H158" s="251">
        <f>+F158/E158*100</f>
        <v>93.666666666666671</v>
      </c>
      <c r="I158" s="251"/>
      <c r="J158" s="191">
        <v>75</v>
      </c>
      <c r="K158" s="251">
        <v>90.4</v>
      </c>
      <c r="L158" s="251"/>
      <c r="M158" s="251">
        <f t="shared" si="38"/>
        <v>100.44444444444444</v>
      </c>
      <c r="N158" s="251">
        <f t="shared" si="36"/>
        <v>100.44444444444444</v>
      </c>
      <c r="O158" s="251">
        <f t="shared" si="37"/>
        <v>120.53333333333333</v>
      </c>
      <c r="P158" s="306">
        <v>92</v>
      </c>
      <c r="Q158" s="381"/>
    </row>
    <row r="159" spans="1:17" s="85" customFormat="1" ht="15.75" customHeight="1" x14ac:dyDescent="0.3">
      <c r="A159" s="372"/>
      <c r="B159" s="224" t="s">
        <v>369</v>
      </c>
      <c r="C159" s="115" t="s">
        <v>370</v>
      </c>
      <c r="D159" s="113">
        <v>2</v>
      </c>
      <c r="E159" s="149">
        <v>2</v>
      </c>
      <c r="F159" s="184">
        <v>0</v>
      </c>
      <c r="G159" s="250">
        <f>+F159/D159*100</f>
        <v>0</v>
      </c>
      <c r="H159" s="250">
        <f>+F159/E159*100</f>
        <v>0</v>
      </c>
      <c r="I159" s="250"/>
      <c r="J159" s="363"/>
      <c r="K159" s="259">
        <v>2</v>
      </c>
      <c r="L159" s="259"/>
      <c r="M159" s="259">
        <f t="shared" ref="M159" si="39">+K159/D159*100</f>
        <v>100</v>
      </c>
      <c r="N159" s="259">
        <f t="shared" ref="N159" si="40">+K159/E159*100</f>
        <v>100</v>
      </c>
      <c r="O159" s="250"/>
      <c r="P159" s="300"/>
      <c r="Q159" s="98"/>
    </row>
    <row r="160" spans="1:17" s="80" customFormat="1" ht="17.25" customHeight="1" x14ac:dyDescent="0.3">
      <c r="A160" s="382">
        <v>10</v>
      </c>
      <c r="B160" s="262" t="s">
        <v>371</v>
      </c>
      <c r="C160" s="166"/>
      <c r="D160" s="163"/>
      <c r="E160" s="179"/>
      <c r="F160" s="163"/>
      <c r="G160" s="163"/>
      <c r="H160" s="163"/>
      <c r="I160" s="163"/>
      <c r="J160" s="366"/>
      <c r="K160" s="163"/>
      <c r="L160" s="163"/>
      <c r="M160" s="163"/>
      <c r="N160" s="163"/>
      <c r="O160" s="163"/>
      <c r="P160" s="286"/>
      <c r="Q160" s="384" t="s">
        <v>206</v>
      </c>
    </row>
    <row r="161" spans="1:17" s="80" customFormat="1" ht="18.75" customHeight="1" x14ac:dyDescent="0.3">
      <c r="A161" s="382"/>
      <c r="B161" s="241" t="s">
        <v>372</v>
      </c>
      <c r="C161" s="166" t="s">
        <v>24</v>
      </c>
      <c r="D161" s="163"/>
      <c r="E161" s="179" t="s">
        <v>386</v>
      </c>
      <c r="F161" s="164">
        <v>84</v>
      </c>
      <c r="G161" s="242"/>
      <c r="H161" s="242"/>
      <c r="I161" s="242"/>
      <c r="J161" s="368"/>
      <c r="K161" s="242">
        <v>0.98</v>
      </c>
      <c r="L161" s="242"/>
      <c r="M161" s="242"/>
      <c r="N161" s="242"/>
      <c r="O161" s="242"/>
      <c r="P161" s="165" t="s">
        <v>386</v>
      </c>
      <c r="Q161" s="385"/>
    </row>
    <row r="162" spans="1:17" s="80" customFormat="1" ht="19.5" customHeight="1" x14ac:dyDescent="0.3">
      <c r="A162" s="383"/>
      <c r="B162" s="263" t="s">
        <v>373</v>
      </c>
      <c r="C162" s="320" t="s">
        <v>24</v>
      </c>
      <c r="D162" s="264"/>
      <c r="E162" s="265" t="s">
        <v>386</v>
      </c>
      <c r="F162" s="266">
        <v>83</v>
      </c>
      <c r="G162" s="267"/>
      <c r="H162" s="267"/>
      <c r="I162" s="267"/>
      <c r="J162" s="369"/>
      <c r="K162" s="267">
        <v>0.92300000000000004</v>
      </c>
      <c r="L162" s="267"/>
      <c r="M162" s="267"/>
      <c r="N162" s="267"/>
      <c r="O162" s="267"/>
      <c r="P162" s="324" t="s">
        <v>386</v>
      </c>
      <c r="Q162" s="386"/>
    </row>
    <row r="163" spans="1:17" s="80" customFormat="1" x14ac:dyDescent="0.3">
      <c r="C163" s="333"/>
      <c r="E163" s="85"/>
      <c r="J163" s="333"/>
    </row>
    <row r="164" spans="1:17" s="80" customFormat="1" x14ac:dyDescent="0.3">
      <c r="C164" s="333"/>
      <c r="E164" s="85"/>
      <c r="J164" s="333"/>
    </row>
    <row r="165" spans="1:17" s="80" customFormat="1" x14ac:dyDescent="0.3">
      <c r="C165" s="333"/>
      <c r="E165" s="85"/>
      <c r="J165" s="333"/>
    </row>
    <row r="166" spans="1:17" s="80" customFormat="1" x14ac:dyDescent="0.3">
      <c r="C166" s="333"/>
      <c r="E166" s="85"/>
      <c r="J166" s="333"/>
    </row>
    <row r="167" spans="1:17" s="80" customFormat="1" x14ac:dyDescent="0.3">
      <c r="C167" s="333"/>
      <c r="E167" s="85"/>
      <c r="J167" s="333"/>
    </row>
    <row r="168" spans="1:17" s="80" customFormat="1" x14ac:dyDescent="0.3">
      <c r="C168" s="333"/>
      <c r="E168" s="85"/>
      <c r="J168" s="333"/>
    </row>
  </sheetData>
  <autoFilter ref="G1:G168" xr:uid="{00000000-0009-0000-0000-000001000000}"/>
  <mergeCells count="31">
    <mergeCell ref="A1:Q1"/>
    <mergeCell ref="Q7:Q53"/>
    <mergeCell ref="A8:A29"/>
    <mergeCell ref="A36:A52"/>
    <mergeCell ref="A2:Q2"/>
    <mergeCell ref="Q86:Q94"/>
    <mergeCell ref="A95:A102"/>
    <mergeCell ref="Q95:Q106"/>
    <mergeCell ref="A103:A111"/>
    <mergeCell ref="A86:A94"/>
    <mergeCell ref="Q107:Q111"/>
    <mergeCell ref="A54:A56"/>
    <mergeCell ref="Q54:Q56"/>
    <mergeCell ref="A57:A64"/>
    <mergeCell ref="Q57:Q64"/>
    <mergeCell ref="Q66:Q85"/>
    <mergeCell ref="A68:A85"/>
    <mergeCell ref="A149:A159"/>
    <mergeCell ref="Q149:Q158"/>
    <mergeCell ref="A160:A162"/>
    <mergeCell ref="Q160:Q162"/>
    <mergeCell ref="A136:A144"/>
    <mergeCell ref="Q136:Q142"/>
    <mergeCell ref="A145:A148"/>
    <mergeCell ref="Q145:Q148"/>
    <mergeCell ref="A112:A120"/>
    <mergeCell ref="Q133:Q135"/>
    <mergeCell ref="Q128:Q132"/>
    <mergeCell ref="Q126:Q127"/>
    <mergeCell ref="Q112:Q120"/>
    <mergeCell ref="A121:A135"/>
  </mergeCells>
  <pageMargins left="0.8" right="0.56999999999999995" top="0.41" bottom="0.36" header="0.34" footer="0.31496062992126"/>
  <pageSetup paperSize="9" scale="90" fitToHeight="0" orientation="landscape" verticalDpi="300" r:id="rId1"/>
  <rowBreaks count="1" manualBreakCount="1">
    <brk id="1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W174"/>
  <sheetViews>
    <sheetView view="pageBreakPreview" zoomScale="82" zoomScaleNormal="85" zoomScaleSheetLayoutView="82" workbookViewId="0">
      <pane xSplit="7" ySplit="7" topLeftCell="H8" activePane="bottomRight" state="frozen"/>
      <selection pane="topRight" activeCell="H1" sqref="H1"/>
      <selection pane="bottomLeft" activeCell="A8" sqref="A8"/>
      <selection pane="bottomRight" sqref="A1:N1"/>
    </sheetView>
  </sheetViews>
  <sheetFormatPr defaultColWidth="8.90625" defaultRowHeight="18" x14ac:dyDescent="0.4"/>
  <cols>
    <col min="1" max="1" width="5.6328125" style="41" customWidth="1"/>
    <col min="2" max="2" width="52" style="42" customWidth="1"/>
    <col min="3" max="3" width="13.54296875" style="41" customWidth="1"/>
    <col min="4" max="4" width="10.453125" style="41" hidden="1" customWidth="1"/>
    <col min="5" max="5" width="11.54296875" style="41" hidden="1" customWidth="1"/>
    <col min="6" max="6" width="11.36328125" style="41" hidden="1" customWidth="1"/>
    <col min="7" max="7" width="12.08984375" style="41" customWidth="1"/>
    <col min="8" max="8" width="12.6328125" style="41" customWidth="1"/>
    <col min="9" max="9" width="14.6328125" style="41" customWidth="1"/>
    <col min="10" max="10" width="11.36328125" style="41" hidden="1" customWidth="1"/>
    <col min="11" max="11" width="12.36328125" style="41" customWidth="1"/>
    <col min="12" max="12" width="11.6328125" style="41" customWidth="1"/>
    <col min="13" max="13" width="19" style="41" bestFit="1" customWidth="1"/>
    <col min="14" max="14" width="22.90625" style="41" customWidth="1"/>
    <col min="15" max="16" width="40.6328125" style="41" customWidth="1"/>
    <col min="17" max="17" width="22.54296875" style="40" customWidth="1"/>
    <col min="18" max="18" width="11.453125" style="40" bestFit="1" customWidth="1"/>
    <col min="19" max="21" width="8.90625" style="40"/>
    <col min="22" max="22" width="24.54296875" style="40" customWidth="1"/>
    <col min="23" max="23" width="9" style="40" bestFit="1" customWidth="1"/>
    <col min="24" max="16384" width="8.90625" style="40"/>
  </cols>
  <sheetData>
    <row r="1" spans="1:16" ht="36.65" customHeight="1" x14ac:dyDescent="0.4">
      <c r="A1" s="397" t="s">
        <v>293</v>
      </c>
      <c r="B1" s="398"/>
      <c r="C1" s="398"/>
      <c r="D1" s="398"/>
      <c r="E1" s="398"/>
      <c r="F1" s="398"/>
      <c r="G1" s="398"/>
      <c r="H1" s="398"/>
      <c r="I1" s="398"/>
      <c r="J1" s="398"/>
      <c r="K1" s="398"/>
      <c r="L1" s="398"/>
      <c r="M1" s="398"/>
      <c r="N1" s="398"/>
      <c r="O1" s="78"/>
      <c r="P1" s="78"/>
    </row>
    <row r="2" spans="1:16" ht="29.4" customHeight="1" x14ac:dyDescent="0.4">
      <c r="A2" s="399" t="s">
        <v>294</v>
      </c>
      <c r="B2" s="398"/>
      <c r="C2" s="398"/>
      <c r="D2" s="398"/>
      <c r="E2" s="398"/>
      <c r="F2" s="398"/>
      <c r="G2" s="398"/>
      <c r="H2" s="398"/>
      <c r="I2" s="398"/>
      <c r="J2" s="398"/>
      <c r="K2" s="398"/>
      <c r="L2" s="398"/>
      <c r="M2" s="398"/>
      <c r="N2" s="398"/>
      <c r="O2" s="78"/>
      <c r="P2" s="78"/>
    </row>
    <row r="3" spans="1:16" ht="27.65" customHeight="1" x14ac:dyDescent="0.4">
      <c r="N3" s="41" t="s">
        <v>207</v>
      </c>
    </row>
    <row r="4" spans="1:16" s="41" customFormat="1" ht="35.25" customHeight="1" x14ac:dyDescent="0.25">
      <c r="A4" s="392" t="s">
        <v>208</v>
      </c>
      <c r="B4" s="392" t="s">
        <v>209</v>
      </c>
      <c r="C4" s="392" t="s">
        <v>210</v>
      </c>
      <c r="D4" s="396" t="s">
        <v>81</v>
      </c>
      <c r="E4" s="396" t="s">
        <v>92</v>
      </c>
      <c r="F4" s="392" t="s">
        <v>92</v>
      </c>
      <c r="G4" s="396" t="s">
        <v>90</v>
      </c>
      <c r="H4" s="396" t="s">
        <v>203</v>
      </c>
      <c r="I4" s="396" t="s">
        <v>288</v>
      </c>
      <c r="J4" s="396"/>
      <c r="K4" s="396"/>
      <c r="L4" s="396"/>
      <c r="M4" s="396" t="s">
        <v>101</v>
      </c>
      <c r="N4" s="396" t="s">
        <v>126</v>
      </c>
      <c r="O4" s="75"/>
      <c r="P4" s="75"/>
    </row>
    <row r="5" spans="1:16" s="41" customFormat="1" ht="122.4" customHeight="1" x14ac:dyDescent="0.25">
      <c r="A5" s="392"/>
      <c r="B5" s="392"/>
      <c r="C5" s="392"/>
      <c r="D5" s="396"/>
      <c r="E5" s="396"/>
      <c r="F5" s="392" t="s">
        <v>127</v>
      </c>
      <c r="G5" s="396"/>
      <c r="H5" s="396"/>
      <c r="I5" s="79" t="s">
        <v>100</v>
      </c>
      <c r="J5" s="79" t="s">
        <v>99</v>
      </c>
      <c r="K5" s="79" t="s">
        <v>108</v>
      </c>
      <c r="L5" s="79" t="s">
        <v>202</v>
      </c>
      <c r="M5" s="396"/>
      <c r="N5" s="396"/>
      <c r="O5" s="75"/>
      <c r="P5" s="75"/>
    </row>
    <row r="6" spans="1:16" ht="21" customHeight="1" x14ac:dyDescent="0.4">
      <c r="A6" s="77" t="s">
        <v>211</v>
      </c>
      <c r="B6" s="43" t="s">
        <v>212</v>
      </c>
      <c r="C6" s="77"/>
      <c r="D6" s="77"/>
      <c r="E6" s="77"/>
      <c r="F6" s="77"/>
      <c r="G6" s="77"/>
      <c r="H6" s="77"/>
      <c r="I6" s="77"/>
      <c r="J6" s="77"/>
      <c r="K6" s="77"/>
      <c r="L6" s="77"/>
      <c r="M6" s="77"/>
      <c r="N6" s="77"/>
    </row>
    <row r="7" spans="1:16" ht="28.25" customHeight="1" x14ac:dyDescent="0.4">
      <c r="A7" s="77" t="s">
        <v>213</v>
      </c>
      <c r="B7" s="43" t="s">
        <v>214</v>
      </c>
      <c r="C7" s="77"/>
      <c r="D7" s="77"/>
      <c r="E7" s="77"/>
      <c r="F7" s="77"/>
      <c r="G7" s="77"/>
      <c r="H7" s="77"/>
      <c r="I7" s="77"/>
      <c r="J7" s="77"/>
      <c r="K7" s="77"/>
      <c r="L7" s="77"/>
      <c r="M7" s="77"/>
      <c r="N7" s="77"/>
    </row>
    <row r="8" spans="1:16" ht="17.399999999999999" customHeight="1" x14ac:dyDescent="0.4">
      <c r="A8" s="77" t="s">
        <v>215</v>
      </c>
      <c r="B8" s="43" t="s">
        <v>216</v>
      </c>
      <c r="C8" s="77"/>
      <c r="D8" s="77"/>
      <c r="E8" s="77"/>
      <c r="F8" s="77"/>
      <c r="G8" s="77"/>
      <c r="H8" s="77"/>
      <c r="I8" s="77"/>
      <c r="J8" s="77"/>
      <c r="K8" s="77"/>
      <c r="L8" s="77"/>
      <c r="M8" s="77"/>
      <c r="N8" s="392" t="s">
        <v>116</v>
      </c>
    </row>
    <row r="9" spans="1:16" ht="25.25" customHeight="1" x14ac:dyDescent="0.4">
      <c r="A9" s="392" t="s">
        <v>217</v>
      </c>
      <c r="B9" s="43" t="s">
        <v>218</v>
      </c>
      <c r="C9" s="77" t="s">
        <v>24</v>
      </c>
      <c r="D9" s="77">
        <v>14.43</v>
      </c>
      <c r="E9" s="77">
        <v>11.4</v>
      </c>
      <c r="F9" s="77">
        <v>79</v>
      </c>
      <c r="G9" s="44">
        <v>14.1</v>
      </c>
      <c r="H9" s="44">
        <v>14.5</v>
      </c>
      <c r="I9" s="44">
        <f>+'[1]CN-XD-DV (ss)'!$W$15</f>
        <v>8.5257120713040138</v>
      </c>
      <c r="J9" s="44">
        <f>+I9*100/E9</f>
        <v>74.786947993894856</v>
      </c>
      <c r="K9" s="44">
        <f>+I9*100/G9</f>
        <v>60.466043058893717</v>
      </c>
      <c r="L9" s="45">
        <f>+I9/H9</f>
        <v>0.58798014284855271</v>
      </c>
      <c r="M9" s="44">
        <f>+'[1]CN-XD-DV (ss)'!$X$15</f>
        <v>15.240742431903385</v>
      </c>
      <c r="N9" s="392"/>
    </row>
    <row r="10" spans="1:16" ht="20" customHeight="1" x14ac:dyDescent="0.4">
      <c r="A10" s="392"/>
      <c r="B10" s="43" t="s">
        <v>128</v>
      </c>
      <c r="C10" s="77" t="s">
        <v>24</v>
      </c>
      <c r="D10" s="77">
        <v>18.5</v>
      </c>
      <c r="E10" s="77">
        <v>13.6</v>
      </c>
      <c r="F10" s="77">
        <v>73</v>
      </c>
      <c r="G10" s="44">
        <v>15.2</v>
      </c>
      <c r="H10" s="44"/>
      <c r="I10" s="44">
        <f>+'[1]CN-XD-DV (ss)'!$W$17</f>
        <v>9.6362001352265025</v>
      </c>
      <c r="J10" s="44">
        <f t="shared" ref="J10:J57" si="0">+I10*100/E10</f>
        <v>70.854412759018402</v>
      </c>
      <c r="K10" s="44">
        <f t="shared" ref="K10:K57" si="1">+I10*100/G10</f>
        <v>63.396053521226989</v>
      </c>
      <c r="L10" s="44"/>
      <c r="M10" s="44">
        <f>+'[1]CN-XD-DV (ss)'!$X$17</f>
        <v>18.5</v>
      </c>
      <c r="N10" s="392"/>
    </row>
    <row r="11" spans="1:16" ht="25.25" customHeight="1" x14ac:dyDescent="0.4">
      <c r="A11" s="392"/>
      <c r="B11" s="43" t="s">
        <v>219</v>
      </c>
      <c r="C11" s="77" t="s">
        <v>24</v>
      </c>
      <c r="D11" s="77"/>
      <c r="E11" s="77">
        <v>12.3</v>
      </c>
      <c r="F11" s="77"/>
      <c r="G11" s="44">
        <v>14</v>
      </c>
      <c r="H11" s="44"/>
      <c r="I11" s="44">
        <v>9</v>
      </c>
      <c r="J11" s="44">
        <f t="shared" si="0"/>
        <v>73.170731707317074</v>
      </c>
      <c r="K11" s="44">
        <f t="shared" si="1"/>
        <v>64.285714285714292</v>
      </c>
      <c r="L11" s="44"/>
      <c r="M11" s="44">
        <f>+'[1]CN-XD-DV (ss)'!$X$18</f>
        <v>17</v>
      </c>
      <c r="N11" s="392"/>
    </row>
    <row r="12" spans="1:16" x14ac:dyDescent="0.4">
      <c r="A12" s="392"/>
      <c r="B12" s="43" t="s">
        <v>220</v>
      </c>
      <c r="C12" s="77" t="s">
        <v>24</v>
      </c>
      <c r="D12" s="77"/>
      <c r="E12" s="77">
        <v>14.5</v>
      </c>
      <c r="F12" s="77"/>
      <c r="G12" s="44">
        <v>16</v>
      </c>
      <c r="H12" s="44"/>
      <c r="I12" s="44">
        <v>10.1</v>
      </c>
      <c r="J12" s="44">
        <f t="shared" si="0"/>
        <v>69.65517241379311</v>
      </c>
      <c r="K12" s="44">
        <f t="shared" si="1"/>
        <v>63.125</v>
      </c>
      <c r="L12" s="44"/>
      <c r="M12" s="44">
        <f>+'[1]CN-XD-DV (ss)'!$X$19</f>
        <v>19</v>
      </c>
      <c r="N12" s="392"/>
    </row>
    <row r="13" spans="1:16" x14ac:dyDescent="0.4">
      <c r="A13" s="392"/>
      <c r="B13" s="43" t="s">
        <v>129</v>
      </c>
      <c r="C13" s="77" t="s">
        <v>24</v>
      </c>
      <c r="D13" s="77">
        <v>1.5</v>
      </c>
      <c r="E13" s="77">
        <v>8.4</v>
      </c>
      <c r="F13" s="77">
        <v>561</v>
      </c>
      <c r="G13" s="44">
        <v>2.5</v>
      </c>
      <c r="H13" s="44"/>
      <c r="I13" s="44">
        <v>2.6</v>
      </c>
      <c r="J13" s="44">
        <f t="shared" si="0"/>
        <v>30.952380952380953</v>
      </c>
      <c r="K13" s="44">
        <f t="shared" si="1"/>
        <v>104</v>
      </c>
      <c r="L13" s="44"/>
      <c r="M13" s="44">
        <v>1.5</v>
      </c>
      <c r="N13" s="392"/>
    </row>
    <row r="14" spans="1:16" x14ac:dyDescent="0.4">
      <c r="A14" s="392"/>
      <c r="B14" s="43" t="s">
        <v>130</v>
      </c>
      <c r="C14" s="77" t="s">
        <v>24</v>
      </c>
      <c r="D14" s="77">
        <v>12</v>
      </c>
      <c r="E14" s="77">
        <v>4.3</v>
      </c>
      <c r="F14" s="77">
        <v>36</v>
      </c>
      <c r="G14" s="44">
        <v>9</v>
      </c>
      <c r="H14" s="44"/>
      <c r="I14" s="44">
        <v>9.1</v>
      </c>
      <c r="J14" s="44">
        <f t="shared" si="0"/>
        <v>211.62790697674419</v>
      </c>
      <c r="K14" s="44">
        <f t="shared" si="1"/>
        <v>101.11111111111111</v>
      </c>
      <c r="L14" s="44"/>
      <c r="M14" s="44">
        <v>12</v>
      </c>
      <c r="N14" s="392"/>
    </row>
    <row r="15" spans="1:16" x14ac:dyDescent="0.4">
      <c r="A15" s="392"/>
      <c r="B15" s="43" t="s">
        <v>221</v>
      </c>
      <c r="C15" s="77"/>
      <c r="D15" s="77">
        <v>9864</v>
      </c>
      <c r="E15" s="46">
        <v>10321</v>
      </c>
      <c r="F15" s="77">
        <v>105</v>
      </c>
      <c r="G15" s="44">
        <v>11606</v>
      </c>
      <c r="H15" s="44"/>
      <c r="I15" s="44">
        <f>I16+I19+I20</f>
        <v>11202.023999999999</v>
      </c>
      <c r="J15" s="44">
        <f t="shared" si="0"/>
        <v>108.53622710977618</v>
      </c>
      <c r="K15" s="44">
        <f t="shared" si="1"/>
        <v>96.519248664483882</v>
      </c>
      <c r="L15" s="44"/>
      <c r="M15" s="44">
        <f>+M16+M19+M20</f>
        <v>12909.295625000001</v>
      </c>
      <c r="N15" s="392"/>
    </row>
    <row r="16" spans="1:16" x14ac:dyDescent="0.4">
      <c r="A16" s="392"/>
      <c r="B16" s="43" t="s">
        <v>131</v>
      </c>
      <c r="C16" s="77" t="s">
        <v>132</v>
      </c>
      <c r="D16" s="77">
        <v>6397</v>
      </c>
      <c r="E16" s="46">
        <v>7395</v>
      </c>
      <c r="F16" s="77">
        <v>116</v>
      </c>
      <c r="G16" s="44">
        <v>8515</v>
      </c>
      <c r="H16" s="44"/>
      <c r="I16" s="44">
        <f>I17+I18</f>
        <v>8107.5969999999998</v>
      </c>
      <c r="J16" s="44">
        <f t="shared" si="0"/>
        <v>109.6362001352265</v>
      </c>
      <c r="K16" s="44">
        <f t="shared" si="1"/>
        <v>95.215466823253081</v>
      </c>
      <c r="L16" s="44"/>
      <c r="M16" s="44">
        <f>+'[1]CN-XD-DV (ss)'!$S$17</f>
        <v>9607.5024450000001</v>
      </c>
      <c r="N16" s="392"/>
    </row>
    <row r="17" spans="1:23" x14ac:dyDescent="0.4">
      <c r="A17" s="392"/>
      <c r="B17" s="43" t="s">
        <v>222</v>
      </c>
      <c r="C17" s="77" t="s">
        <v>223</v>
      </c>
      <c r="D17" s="77"/>
      <c r="E17" s="46">
        <v>3118</v>
      </c>
      <c r="F17" s="77"/>
      <c r="G17" s="44">
        <v>3554</v>
      </c>
      <c r="H17" s="44"/>
      <c r="I17" s="44">
        <v>3398.6200000000003</v>
      </c>
      <c r="J17" s="44">
        <f t="shared" si="0"/>
        <v>109.00000000000001</v>
      </c>
      <c r="K17" s="44">
        <f t="shared" si="1"/>
        <v>95.628024760832886</v>
      </c>
      <c r="L17" s="44"/>
      <c r="M17" s="44">
        <f>+'[1]CN-XD-DV (ss)'!$S$18</f>
        <v>3976.3854000000001</v>
      </c>
      <c r="N17" s="392"/>
    </row>
    <row r="18" spans="1:23" x14ac:dyDescent="0.4">
      <c r="A18" s="392"/>
      <c r="B18" s="43" t="s">
        <v>220</v>
      </c>
      <c r="C18" s="77" t="s">
        <v>223</v>
      </c>
      <c r="D18" s="77"/>
      <c r="E18" s="46">
        <v>4277</v>
      </c>
      <c r="F18" s="77"/>
      <c r="G18" s="44">
        <v>4961</v>
      </c>
      <c r="H18" s="44"/>
      <c r="I18" s="44">
        <v>4708.9769999999999</v>
      </c>
      <c r="J18" s="44">
        <f t="shared" si="0"/>
        <v>110.10000000000001</v>
      </c>
      <c r="K18" s="44">
        <f t="shared" si="1"/>
        <v>94.919915339649265</v>
      </c>
      <c r="L18" s="44"/>
      <c r="M18" s="44">
        <f>+'[1]CN-XD-DV (ss)'!$S$19</f>
        <v>5603.6826299999993</v>
      </c>
      <c r="N18" s="392"/>
    </row>
    <row r="19" spans="1:23" x14ac:dyDescent="0.4">
      <c r="A19" s="392"/>
      <c r="B19" s="43" t="s">
        <v>129</v>
      </c>
      <c r="C19" s="77" t="s">
        <v>132</v>
      </c>
      <c r="D19" s="77">
        <v>1359</v>
      </c>
      <c r="E19" s="46">
        <v>1522</v>
      </c>
      <c r="F19" s="77">
        <v>112</v>
      </c>
      <c r="G19" s="44">
        <v>1560</v>
      </c>
      <c r="H19" s="44"/>
      <c r="I19" s="44">
        <f t="shared" ref="I19:I20" si="2">E19*(I13/100+1)</f>
        <v>1561.5720000000001</v>
      </c>
      <c r="J19" s="44">
        <f t="shared" si="0"/>
        <v>102.60000000000001</v>
      </c>
      <c r="K19" s="44">
        <f t="shared" si="1"/>
        <v>100.10076923076925</v>
      </c>
      <c r="L19" s="44"/>
      <c r="M19" s="44">
        <f>+'[1]CN-XD-DV (ss)'!$S$16</f>
        <v>1584.99558</v>
      </c>
      <c r="N19" s="392"/>
    </row>
    <row r="20" spans="1:23" x14ac:dyDescent="0.4">
      <c r="A20" s="392"/>
      <c r="B20" s="43" t="s">
        <v>130</v>
      </c>
      <c r="C20" s="77" t="s">
        <v>132</v>
      </c>
      <c r="D20" s="77">
        <v>2108</v>
      </c>
      <c r="E20" s="46">
        <v>1405</v>
      </c>
      <c r="F20" s="77">
        <v>67</v>
      </c>
      <c r="G20" s="44">
        <v>1531</v>
      </c>
      <c r="H20" s="44"/>
      <c r="I20" s="44">
        <f t="shared" si="2"/>
        <v>1532.855</v>
      </c>
      <c r="J20" s="44">
        <f t="shared" si="0"/>
        <v>109.1</v>
      </c>
      <c r="K20" s="44">
        <f t="shared" si="1"/>
        <v>100.12116263879817</v>
      </c>
      <c r="L20" s="44"/>
      <c r="M20" s="44">
        <f>+'[1]CN-XD-DV (ss)'!$S$20</f>
        <v>1716.7976000000001</v>
      </c>
      <c r="N20" s="392"/>
    </row>
    <row r="21" spans="1:23" x14ac:dyDescent="0.4">
      <c r="A21" s="392"/>
      <c r="B21" s="43" t="s">
        <v>224</v>
      </c>
      <c r="C21" s="77" t="s">
        <v>132</v>
      </c>
      <c r="D21" s="77">
        <v>14804</v>
      </c>
      <c r="E21" s="46">
        <v>17207</v>
      </c>
      <c r="F21" s="77">
        <v>116</v>
      </c>
      <c r="G21" s="44">
        <v>19520</v>
      </c>
      <c r="H21" s="44"/>
      <c r="I21" s="44">
        <f>I22+I25+I26</f>
        <v>17208</v>
      </c>
      <c r="J21" s="44">
        <f t="shared" si="0"/>
        <v>100.00581158830708</v>
      </c>
      <c r="K21" s="44">
        <f t="shared" si="1"/>
        <v>88.155737704918039</v>
      </c>
      <c r="L21" s="44"/>
      <c r="M21" s="44">
        <f>+M22+M25+M26</f>
        <v>17518.676723200002</v>
      </c>
      <c r="N21" s="392"/>
    </row>
    <row r="22" spans="1:23" x14ac:dyDescent="0.4">
      <c r="A22" s="392"/>
      <c r="B22" s="43" t="s">
        <v>131</v>
      </c>
      <c r="C22" s="77" t="s">
        <v>132</v>
      </c>
      <c r="D22" s="77">
        <v>8820</v>
      </c>
      <c r="E22" s="46">
        <v>10868</v>
      </c>
      <c r="F22" s="77">
        <v>123</v>
      </c>
      <c r="G22" s="44">
        <v>12701</v>
      </c>
      <c r="H22" s="44"/>
      <c r="I22" s="44">
        <f>I23+I24</f>
        <v>10868</v>
      </c>
      <c r="J22" s="44">
        <f t="shared" si="0"/>
        <v>100</v>
      </c>
      <c r="K22" s="44">
        <f t="shared" si="1"/>
        <v>85.568065506653014</v>
      </c>
      <c r="L22" s="44"/>
      <c r="M22" s="44">
        <f>+M23+M24</f>
        <v>11687.6829966</v>
      </c>
      <c r="N22" s="392"/>
      <c r="T22" s="47"/>
    </row>
    <row r="23" spans="1:23" x14ac:dyDescent="0.4">
      <c r="A23" s="392"/>
      <c r="B23" s="43" t="s">
        <v>133</v>
      </c>
      <c r="C23" s="77" t="s">
        <v>132</v>
      </c>
      <c r="D23" s="77">
        <v>4063</v>
      </c>
      <c r="E23" s="46">
        <v>4592</v>
      </c>
      <c r="F23" s="77">
        <v>113</v>
      </c>
      <c r="G23" s="44">
        <v>5358</v>
      </c>
      <c r="H23" s="44"/>
      <c r="I23" s="44">
        <f>E23*(R23/100+1)</f>
        <v>4592</v>
      </c>
      <c r="J23" s="44">
        <f t="shared" si="0"/>
        <v>100</v>
      </c>
      <c r="K23" s="44">
        <f t="shared" si="1"/>
        <v>85.70362075401269</v>
      </c>
      <c r="L23" s="44"/>
      <c r="M23" s="44">
        <f>+M17*1.22</f>
        <v>4851.1901880000005</v>
      </c>
      <c r="N23" s="392"/>
    </row>
    <row r="24" spans="1:23" x14ac:dyDescent="0.4">
      <c r="A24" s="392"/>
      <c r="B24" s="43" t="s">
        <v>134</v>
      </c>
      <c r="C24" s="77" t="s">
        <v>132</v>
      </c>
      <c r="D24" s="77">
        <v>5330</v>
      </c>
      <c r="E24" s="46">
        <v>6276</v>
      </c>
      <c r="F24" s="77">
        <v>118</v>
      </c>
      <c r="G24" s="44">
        <v>7343</v>
      </c>
      <c r="H24" s="44"/>
      <c r="I24" s="44">
        <f t="shared" ref="I24:I26" si="3">E24*(R24/100+1)</f>
        <v>6276</v>
      </c>
      <c r="J24" s="44">
        <f t="shared" si="0"/>
        <v>100</v>
      </c>
      <c r="K24" s="44">
        <f t="shared" si="1"/>
        <v>85.46915429660902</v>
      </c>
      <c r="L24" s="44"/>
      <c r="M24" s="44">
        <f>+M18*1.22</f>
        <v>6836.4928085999991</v>
      </c>
      <c r="N24" s="392"/>
    </row>
    <row r="25" spans="1:23" x14ac:dyDescent="0.4">
      <c r="A25" s="392"/>
      <c r="B25" s="43" t="s">
        <v>129</v>
      </c>
      <c r="C25" s="77" t="s">
        <v>132</v>
      </c>
      <c r="D25" s="77">
        <v>2414</v>
      </c>
      <c r="E25" s="46">
        <v>2582</v>
      </c>
      <c r="F25" s="77">
        <v>107</v>
      </c>
      <c r="G25" s="44">
        <v>2685</v>
      </c>
      <c r="H25" s="44"/>
      <c r="I25" s="44">
        <f t="shared" si="3"/>
        <v>2582</v>
      </c>
      <c r="J25" s="44">
        <f t="shared" si="0"/>
        <v>100</v>
      </c>
      <c r="K25" s="44">
        <f t="shared" si="1"/>
        <v>96.163873370577278</v>
      </c>
      <c r="L25" s="44"/>
      <c r="M25" s="44">
        <f>+M19*1.87</f>
        <v>2963.9417346</v>
      </c>
      <c r="N25" s="392"/>
    </row>
    <row r="26" spans="1:23" x14ac:dyDescent="0.4">
      <c r="A26" s="392"/>
      <c r="B26" s="43" t="s">
        <v>130</v>
      </c>
      <c r="C26" s="77" t="s">
        <v>132</v>
      </c>
      <c r="D26" s="77">
        <v>3570</v>
      </c>
      <c r="E26" s="46">
        <v>3758</v>
      </c>
      <c r="F26" s="77">
        <v>105</v>
      </c>
      <c r="G26" s="44">
        <v>4134</v>
      </c>
      <c r="H26" s="44"/>
      <c r="I26" s="44">
        <f t="shared" si="3"/>
        <v>3758</v>
      </c>
      <c r="J26" s="44">
        <f t="shared" si="0"/>
        <v>100</v>
      </c>
      <c r="K26" s="44">
        <f t="shared" si="1"/>
        <v>90.904692791485246</v>
      </c>
      <c r="L26" s="44"/>
      <c r="M26" s="44">
        <f>+M20*1.67</f>
        <v>2867.0519920000002</v>
      </c>
      <c r="N26" s="392"/>
    </row>
    <row r="27" spans="1:23" x14ac:dyDescent="0.4">
      <c r="A27" s="392"/>
      <c r="B27" s="43" t="s">
        <v>225</v>
      </c>
      <c r="C27" s="77"/>
      <c r="D27" s="77">
        <v>100</v>
      </c>
      <c r="E27" s="77">
        <v>100</v>
      </c>
      <c r="F27" s="77">
        <v>100</v>
      </c>
      <c r="G27" s="48">
        <v>100</v>
      </c>
      <c r="H27" s="48"/>
      <c r="I27" s="48">
        <f>I21/$I$21*100</f>
        <v>100</v>
      </c>
      <c r="J27" s="44">
        <f t="shared" si="0"/>
        <v>100</v>
      </c>
      <c r="K27" s="44">
        <f t="shared" si="1"/>
        <v>100</v>
      </c>
      <c r="L27" s="44"/>
      <c r="M27" s="48">
        <f>+M28+M30+M29</f>
        <v>100</v>
      </c>
      <c r="N27" s="392"/>
    </row>
    <row r="28" spans="1:23" x14ac:dyDescent="0.4">
      <c r="A28" s="392"/>
      <c r="B28" s="43" t="s">
        <v>131</v>
      </c>
      <c r="C28" s="77" t="s">
        <v>24</v>
      </c>
      <c r="D28" s="77">
        <v>61.28</v>
      </c>
      <c r="E28" s="77">
        <v>63.16</v>
      </c>
      <c r="F28" s="77"/>
      <c r="G28" s="48">
        <v>65.069999999999993</v>
      </c>
      <c r="H28" s="48"/>
      <c r="I28" s="48">
        <f t="shared" ref="I28" si="4">I22/$I$21*100</f>
        <v>63.156671315667133</v>
      </c>
      <c r="J28" s="44">
        <f t="shared" si="0"/>
        <v>99.994729758814344</v>
      </c>
      <c r="K28" s="44">
        <f t="shared" si="1"/>
        <v>97.059584010553465</v>
      </c>
      <c r="L28" s="44"/>
      <c r="M28" s="48">
        <f>+M22*100/M21</f>
        <v>66.715558379600608</v>
      </c>
      <c r="N28" s="392"/>
      <c r="W28" s="49"/>
    </row>
    <row r="29" spans="1:23" x14ac:dyDescent="0.4">
      <c r="A29" s="392"/>
      <c r="B29" s="43" t="s">
        <v>129</v>
      </c>
      <c r="C29" s="77" t="s">
        <v>24</v>
      </c>
      <c r="D29" s="77">
        <v>15.32</v>
      </c>
      <c r="E29" s="77">
        <v>15</v>
      </c>
      <c r="F29" s="77"/>
      <c r="G29" s="48">
        <v>13.75</v>
      </c>
      <c r="H29" s="48"/>
      <c r="I29" s="48">
        <f>I25/$I$21*100</f>
        <v>15.004649000464902</v>
      </c>
      <c r="J29" s="44">
        <f t="shared" si="0"/>
        <v>100.03099333643267</v>
      </c>
      <c r="K29" s="44">
        <f t="shared" si="1"/>
        <v>109.1247200033811</v>
      </c>
      <c r="L29" s="44"/>
      <c r="M29" s="48">
        <f>+M25*100/M21</f>
        <v>16.918753519064879</v>
      </c>
      <c r="N29" s="392"/>
    </row>
    <row r="30" spans="1:23" x14ac:dyDescent="0.4">
      <c r="A30" s="392"/>
      <c r="B30" s="43" t="s">
        <v>130</v>
      </c>
      <c r="C30" s="77" t="s">
        <v>24</v>
      </c>
      <c r="D30" s="77">
        <v>23.4</v>
      </c>
      <c r="E30" s="77">
        <v>21.84</v>
      </c>
      <c r="F30" s="77"/>
      <c r="G30" s="48">
        <v>21.18</v>
      </c>
      <c r="H30" s="48"/>
      <c r="I30" s="48">
        <f>I26/$I$21*100</f>
        <v>21.838679683867966</v>
      </c>
      <c r="J30" s="44">
        <f t="shared" si="0"/>
        <v>99.993954596465059</v>
      </c>
      <c r="K30" s="44">
        <f t="shared" si="1"/>
        <v>103.10991352156736</v>
      </c>
      <c r="L30" s="44"/>
      <c r="M30" s="48">
        <f>100-M28-M29</f>
        <v>16.365688101334513</v>
      </c>
      <c r="N30" s="392"/>
    </row>
    <row r="31" spans="1:23" x14ac:dyDescent="0.4">
      <c r="A31" s="392"/>
      <c r="B31" s="43" t="s">
        <v>226</v>
      </c>
      <c r="C31" s="77"/>
      <c r="D31" s="77"/>
      <c r="E31" s="77"/>
      <c r="F31" s="77"/>
      <c r="G31" s="48"/>
      <c r="H31" s="48"/>
      <c r="I31" s="48"/>
      <c r="J31" s="44"/>
      <c r="K31" s="44"/>
      <c r="L31" s="44"/>
      <c r="M31" s="48"/>
      <c r="N31" s="392"/>
    </row>
    <row r="32" spans="1:23" ht="36" x14ac:dyDescent="0.4">
      <c r="A32" s="392"/>
      <c r="B32" s="43" t="s">
        <v>218</v>
      </c>
      <c r="C32" s="77" t="s">
        <v>24</v>
      </c>
      <c r="D32" s="77" t="s">
        <v>135</v>
      </c>
      <c r="E32" s="77">
        <v>21.2</v>
      </c>
      <c r="F32" s="77"/>
      <c r="G32" s="48">
        <v>23.3</v>
      </c>
      <c r="H32" s="48">
        <v>23</v>
      </c>
      <c r="I32" s="48">
        <f>+'[1]CN-XD-DV (ss)'!$W$5</f>
        <v>15.117702609547564</v>
      </c>
      <c r="J32" s="44">
        <f t="shared" si="0"/>
        <v>71.309917969563983</v>
      </c>
      <c r="K32" s="44">
        <f t="shared" si="1"/>
        <v>64.882843817800705</v>
      </c>
      <c r="L32" s="45">
        <f>+I32/H32</f>
        <v>0.65729141780641587</v>
      </c>
      <c r="M32" s="48">
        <v>23</v>
      </c>
      <c r="N32" s="392"/>
    </row>
    <row r="33" spans="1:14" ht="36" x14ac:dyDescent="0.4">
      <c r="A33" s="392"/>
      <c r="B33" s="43" t="s">
        <v>128</v>
      </c>
      <c r="C33" s="77" t="s">
        <v>24</v>
      </c>
      <c r="D33" s="77" t="s">
        <v>135</v>
      </c>
      <c r="E33" s="77">
        <v>21.4</v>
      </c>
      <c r="F33" s="77"/>
      <c r="G33" s="48">
        <v>23.6</v>
      </c>
      <c r="H33" s="48"/>
      <c r="I33" s="48">
        <f>+'[1]CN-XD-DV (ss)'!$W$7</f>
        <v>15.27244663970842</v>
      </c>
      <c r="J33" s="44">
        <f t="shared" si="0"/>
        <v>71.366573082749625</v>
      </c>
      <c r="K33" s="44">
        <f t="shared" si="1"/>
        <v>64.71375694791702</v>
      </c>
      <c r="L33" s="44"/>
      <c r="M33" s="48">
        <f>+'[1]CN-XD-DV (ss)'!$X$7</f>
        <v>22.907959229605709</v>
      </c>
      <c r="N33" s="392"/>
    </row>
    <row r="34" spans="1:14" ht="36" x14ac:dyDescent="0.4">
      <c r="A34" s="392"/>
      <c r="B34" s="43" t="s">
        <v>219</v>
      </c>
      <c r="C34" s="77" t="s">
        <v>24</v>
      </c>
      <c r="D34" s="77" t="s">
        <v>135</v>
      </c>
      <c r="E34" s="77">
        <v>21.6</v>
      </c>
      <c r="F34" s="77"/>
      <c r="G34" s="48">
        <v>23.8</v>
      </c>
      <c r="H34" s="48"/>
      <c r="I34" s="48">
        <v>15.4</v>
      </c>
      <c r="J34" s="44">
        <f t="shared" si="0"/>
        <v>71.296296296296291</v>
      </c>
      <c r="K34" s="44">
        <f t="shared" si="1"/>
        <v>64.705882352941174</v>
      </c>
      <c r="L34" s="44"/>
      <c r="M34" s="48">
        <f>+'[1]CN-XD-DV (ss)'!$X$8</f>
        <v>23</v>
      </c>
      <c r="N34" s="392"/>
    </row>
    <row r="35" spans="1:14" ht="36" x14ac:dyDescent="0.4">
      <c r="A35" s="392"/>
      <c r="B35" s="43" t="s">
        <v>220</v>
      </c>
      <c r="C35" s="77" t="s">
        <v>24</v>
      </c>
      <c r="D35" s="77" t="s">
        <v>135</v>
      </c>
      <c r="E35" s="77">
        <v>14.5</v>
      </c>
      <c r="F35" s="77"/>
      <c r="G35" s="77">
        <v>16</v>
      </c>
      <c r="H35" s="77"/>
      <c r="I35" s="77">
        <v>10.1</v>
      </c>
      <c r="J35" s="44">
        <f t="shared" si="0"/>
        <v>69.65517241379311</v>
      </c>
      <c r="K35" s="44">
        <f t="shared" si="1"/>
        <v>63.125</v>
      </c>
      <c r="L35" s="44"/>
      <c r="M35" s="77">
        <f>+'[1]CN-XD-DV (ss)'!$X$9</f>
        <v>19</v>
      </c>
      <c r="N35" s="392"/>
    </row>
    <row r="36" spans="1:14" ht="36" x14ac:dyDescent="0.4">
      <c r="A36" s="392"/>
      <c r="B36" s="43" t="s">
        <v>129</v>
      </c>
      <c r="C36" s="77" t="s">
        <v>24</v>
      </c>
      <c r="D36" s="77" t="s">
        <v>135</v>
      </c>
      <c r="E36" s="77">
        <v>8.4</v>
      </c>
      <c r="F36" s="77"/>
      <c r="G36" s="77">
        <v>2</v>
      </c>
      <c r="H36" s="77"/>
      <c r="I36" s="77">
        <v>2.6</v>
      </c>
      <c r="J36" s="44">
        <f t="shared" si="0"/>
        <v>30.952380952380953</v>
      </c>
      <c r="K36" s="44">
        <f t="shared" si="1"/>
        <v>130</v>
      </c>
      <c r="L36" s="44"/>
      <c r="M36" s="77">
        <f>+'[1]CN-XD-DV (ss)'!$X$6</f>
        <v>1.4999999999999858</v>
      </c>
      <c r="N36" s="392"/>
    </row>
    <row r="37" spans="1:14" ht="36" x14ac:dyDescent="0.4">
      <c r="A37" s="392" t="s">
        <v>227</v>
      </c>
      <c r="B37" s="43" t="s">
        <v>130</v>
      </c>
      <c r="C37" s="77" t="s">
        <v>24</v>
      </c>
      <c r="D37" s="77" t="s">
        <v>135</v>
      </c>
      <c r="E37" s="77">
        <v>4.3</v>
      </c>
      <c r="F37" s="77"/>
      <c r="G37" s="77">
        <v>9</v>
      </c>
      <c r="H37" s="77"/>
      <c r="I37" s="77">
        <v>9.1</v>
      </c>
      <c r="J37" s="44">
        <f t="shared" si="0"/>
        <v>211.62790697674419</v>
      </c>
      <c r="K37" s="44">
        <f t="shared" si="1"/>
        <v>101.11111111111111</v>
      </c>
      <c r="L37" s="44"/>
      <c r="M37" s="77">
        <f>+'[1]CN-XD-DV (ss)'!$X$10</f>
        <v>12.000000000000014</v>
      </c>
      <c r="N37" s="392"/>
    </row>
    <row r="38" spans="1:14" ht="36" x14ac:dyDescent="0.4">
      <c r="A38" s="392"/>
      <c r="B38" s="43" t="s">
        <v>221</v>
      </c>
      <c r="C38" s="77" t="s">
        <v>132</v>
      </c>
      <c r="D38" s="77" t="s">
        <v>135</v>
      </c>
      <c r="E38" s="77">
        <v>180460.10000000003</v>
      </c>
      <c r="F38" s="77"/>
      <c r="G38" s="46">
        <v>222579</v>
      </c>
      <c r="H38" s="46"/>
      <c r="I38" s="46">
        <f>I39+I42+I43</f>
        <v>207741.53929999997</v>
      </c>
      <c r="J38" s="44">
        <f t="shared" si="0"/>
        <v>115.11771261348072</v>
      </c>
      <c r="K38" s="44">
        <f t="shared" si="1"/>
        <v>93.333845196536942</v>
      </c>
      <c r="L38" s="44"/>
      <c r="M38" s="46">
        <f>+M39+M42+M43</f>
        <v>254829.78480799994</v>
      </c>
      <c r="N38" s="392"/>
    </row>
    <row r="39" spans="1:14" ht="36" x14ac:dyDescent="0.4">
      <c r="A39" s="392"/>
      <c r="B39" s="43" t="s">
        <v>131</v>
      </c>
      <c r="C39" s="77" t="s">
        <v>132</v>
      </c>
      <c r="D39" s="77" t="s">
        <v>135</v>
      </c>
      <c r="E39" s="50">
        <v>177533.7</v>
      </c>
      <c r="F39" s="77"/>
      <c r="G39" s="46">
        <v>219488</v>
      </c>
      <c r="H39" s="46"/>
      <c r="I39" s="46">
        <f>I40+I41</f>
        <v>204647.43959999998</v>
      </c>
      <c r="J39" s="44">
        <f t="shared" si="0"/>
        <v>115.27244663970838</v>
      </c>
      <c r="K39" s="44">
        <f t="shared" si="1"/>
        <v>93.238555000728951</v>
      </c>
      <c r="L39" s="44"/>
      <c r="M39" s="46">
        <f>+'[1]CN-XD-DV (ss)'!$S$7</f>
        <v>251527.99162799996</v>
      </c>
      <c r="N39" s="392"/>
    </row>
    <row r="40" spans="1:14" ht="36" x14ac:dyDescent="0.4">
      <c r="A40" s="392"/>
      <c r="B40" s="43" t="s">
        <v>222</v>
      </c>
      <c r="C40" s="77" t="s">
        <v>132</v>
      </c>
      <c r="D40" s="77" t="s">
        <v>135</v>
      </c>
      <c r="E40" s="50">
        <v>173256.9</v>
      </c>
      <c r="F40" s="77"/>
      <c r="G40" s="46">
        <v>214527</v>
      </c>
      <c r="H40" s="46"/>
      <c r="I40" s="46">
        <v>199938.46259999997</v>
      </c>
      <c r="J40" s="44">
        <f t="shared" si="0"/>
        <v>115.39999999999999</v>
      </c>
      <c r="K40" s="44">
        <f t="shared" si="1"/>
        <v>93.199673048147773</v>
      </c>
      <c r="L40" s="44"/>
      <c r="M40" s="46">
        <f>+'[1]CN-XD-DV (ss)'!$S$8</f>
        <v>245924.30899799996</v>
      </c>
      <c r="N40" s="392"/>
    </row>
    <row r="41" spans="1:14" ht="36" x14ac:dyDescent="0.4">
      <c r="A41" s="392"/>
      <c r="B41" s="43" t="s">
        <v>220</v>
      </c>
      <c r="C41" s="77" t="s">
        <v>132</v>
      </c>
      <c r="D41" s="77" t="s">
        <v>135</v>
      </c>
      <c r="E41" s="50">
        <v>4276.8</v>
      </c>
      <c r="F41" s="77"/>
      <c r="G41" s="46">
        <v>4961</v>
      </c>
      <c r="H41" s="46"/>
      <c r="I41" s="46">
        <v>4708.9769999999999</v>
      </c>
      <c r="J41" s="44">
        <f t="shared" si="0"/>
        <v>110.10514870931537</v>
      </c>
      <c r="K41" s="44">
        <f t="shared" si="1"/>
        <v>94.919915339649265</v>
      </c>
      <c r="L41" s="44"/>
      <c r="M41" s="46">
        <f>+'[1]CN-XD-DV (ss)'!$S$9</f>
        <v>5603.6826299999993</v>
      </c>
      <c r="N41" s="392"/>
    </row>
    <row r="42" spans="1:14" ht="36" x14ac:dyDescent="0.4">
      <c r="A42" s="392"/>
      <c r="B42" s="43" t="s">
        <v>129</v>
      </c>
      <c r="C42" s="77" t="s">
        <v>132</v>
      </c>
      <c r="D42" s="77" t="s">
        <v>135</v>
      </c>
      <c r="E42" s="50">
        <v>1521.7</v>
      </c>
      <c r="F42" s="77"/>
      <c r="G42" s="46">
        <v>1560</v>
      </c>
      <c r="H42" s="46"/>
      <c r="I42" s="46">
        <f>+I19</f>
        <v>1561.5720000000001</v>
      </c>
      <c r="J42" s="44">
        <f t="shared" si="0"/>
        <v>102.62022737727543</v>
      </c>
      <c r="K42" s="44">
        <f t="shared" si="1"/>
        <v>100.10076923076925</v>
      </c>
      <c r="L42" s="44"/>
      <c r="M42" s="46">
        <f>+'[1]CN-XD-DV (ss)'!$S$6</f>
        <v>1584.99558</v>
      </c>
      <c r="N42" s="392"/>
    </row>
    <row r="43" spans="1:14" ht="36" x14ac:dyDescent="0.4">
      <c r="A43" s="392"/>
      <c r="B43" s="43" t="s">
        <v>130</v>
      </c>
      <c r="C43" s="77" t="s">
        <v>132</v>
      </c>
      <c r="D43" s="77" t="s">
        <v>135</v>
      </c>
      <c r="E43" s="50">
        <v>1404.7</v>
      </c>
      <c r="F43" s="77"/>
      <c r="G43" s="46">
        <v>1531</v>
      </c>
      <c r="H43" s="46"/>
      <c r="I43" s="46">
        <f t="shared" ref="I43" si="5">E43*(I37/100+1)</f>
        <v>1532.5277000000001</v>
      </c>
      <c r="J43" s="44">
        <f t="shared" si="0"/>
        <v>109.10000000000001</v>
      </c>
      <c r="K43" s="44">
        <f t="shared" si="1"/>
        <v>100.09978445460484</v>
      </c>
      <c r="L43" s="44"/>
      <c r="M43" s="46">
        <f>+'[1]CN-XD-DV (ss)'!$S$10</f>
        <v>1716.7976000000001</v>
      </c>
      <c r="N43" s="392"/>
    </row>
    <row r="44" spans="1:14" ht="36" x14ac:dyDescent="0.4">
      <c r="A44" s="392"/>
      <c r="B44" s="43" t="s">
        <v>224</v>
      </c>
      <c r="C44" s="77" t="s">
        <v>132</v>
      </c>
      <c r="D44" s="77" t="s">
        <v>135</v>
      </c>
      <c r="E44" s="46">
        <v>180460</v>
      </c>
      <c r="F44" s="77"/>
      <c r="G44" s="46">
        <v>266266</v>
      </c>
      <c r="H44" s="46"/>
      <c r="I44" s="46">
        <f>I45+I48+I49</f>
        <v>180461</v>
      </c>
      <c r="J44" s="44">
        <f t="shared" si="0"/>
        <v>100.00055413942148</v>
      </c>
      <c r="K44" s="44">
        <f t="shared" si="1"/>
        <v>67.774706496511001</v>
      </c>
      <c r="L44" s="44"/>
      <c r="M44" s="44">
        <f>+M45+M48+M49</f>
        <v>312695.14351276</v>
      </c>
      <c r="N44" s="392"/>
    </row>
    <row r="45" spans="1:14" ht="36" x14ac:dyDescent="0.4">
      <c r="A45" s="392"/>
      <c r="B45" s="43" t="s">
        <v>131</v>
      </c>
      <c r="C45" s="77" t="s">
        <v>132</v>
      </c>
      <c r="D45" s="77" t="s">
        <v>135</v>
      </c>
      <c r="E45" s="46">
        <v>177534</v>
      </c>
      <c r="F45" s="77"/>
      <c r="G45" s="46">
        <v>259447</v>
      </c>
      <c r="H45" s="46"/>
      <c r="I45" s="46">
        <f>I46+I47</f>
        <v>177534</v>
      </c>
      <c r="J45" s="44">
        <f t="shared" si="0"/>
        <v>100</v>
      </c>
      <c r="K45" s="44">
        <f t="shared" si="1"/>
        <v>68.427848462306372</v>
      </c>
      <c r="L45" s="44"/>
      <c r="M45" s="44">
        <f>+M46+M47</f>
        <v>306864.14978615998</v>
      </c>
      <c r="N45" s="392"/>
    </row>
    <row r="46" spans="1:14" ht="36" x14ac:dyDescent="0.4">
      <c r="A46" s="392"/>
      <c r="B46" s="43" t="s">
        <v>133</v>
      </c>
      <c r="C46" s="77" t="s">
        <v>132</v>
      </c>
      <c r="D46" s="77" t="s">
        <v>135</v>
      </c>
      <c r="E46" s="46">
        <v>173257</v>
      </c>
      <c r="F46" s="77"/>
      <c r="G46" s="46">
        <v>252104</v>
      </c>
      <c r="H46" s="46"/>
      <c r="I46" s="46">
        <f>E46*(R46/100+1)</f>
        <v>173257</v>
      </c>
      <c r="J46" s="44">
        <f t="shared" si="0"/>
        <v>100</v>
      </c>
      <c r="K46" s="44">
        <f t="shared" si="1"/>
        <v>68.724415320661308</v>
      </c>
      <c r="L46" s="44"/>
      <c r="M46" s="44">
        <f>+M40*1.22</f>
        <v>300027.65697755996</v>
      </c>
      <c r="N46" s="392"/>
    </row>
    <row r="47" spans="1:14" ht="36" x14ac:dyDescent="0.4">
      <c r="A47" s="392"/>
      <c r="B47" s="43" t="s">
        <v>134</v>
      </c>
      <c r="C47" s="77" t="s">
        <v>132</v>
      </c>
      <c r="D47" s="77" t="s">
        <v>135</v>
      </c>
      <c r="E47" s="46">
        <v>4277</v>
      </c>
      <c r="F47" s="77"/>
      <c r="G47" s="46">
        <v>7343</v>
      </c>
      <c r="H47" s="46"/>
      <c r="I47" s="46">
        <f t="shared" ref="I47:I49" si="6">E47*(R47/100+1)</f>
        <v>4277</v>
      </c>
      <c r="J47" s="44">
        <f t="shared" si="0"/>
        <v>100</v>
      </c>
      <c r="K47" s="44">
        <f t="shared" si="1"/>
        <v>58.245948522402287</v>
      </c>
      <c r="L47" s="44"/>
      <c r="M47" s="44">
        <f>+M41*1.22</f>
        <v>6836.4928085999991</v>
      </c>
      <c r="N47" s="392"/>
    </row>
    <row r="48" spans="1:14" ht="36" x14ac:dyDescent="0.4">
      <c r="A48" s="392"/>
      <c r="B48" s="43" t="s">
        <v>129</v>
      </c>
      <c r="C48" s="77" t="s">
        <v>132</v>
      </c>
      <c r="D48" s="77" t="s">
        <v>135</v>
      </c>
      <c r="E48" s="46">
        <v>1522</v>
      </c>
      <c r="F48" s="77"/>
      <c r="G48" s="46">
        <v>2685</v>
      </c>
      <c r="H48" s="46"/>
      <c r="I48" s="46">
        <f t="shared" si="6"/>
        <v>1522</v>
      </c>
      <c r="J48" s="44">
        <f t="shared" si="0"/>
        <v>100</v>
      </c>
      <c r="K48" s="44">
        <f t="shared" si="1"/>
        <v>56.6852886405959</v>
      </c>
      <c r="L48" s="44"/>
      <c r="M48" s="44">
        <f>+M42*1.87</f>
        <v>2963.9417346</v>
      </c>
      <c r="N48" s="392"/>
    </row>
    <row r="49" spans="1:23" ht="36" x14ac:dyDescent="0.4">
      <c r="A49" s="392"/>
      <c r="B49" s="43" t="s">
        <v>130</v>
      </c>
      <c r="C49" s="77" t="s">
        <v>132</v>
      </c>
      <c r="D49" s="77" t="s">
        <v>135</v>
      </c>
      <c r="E49" s="46">
        <v>1405</v>
      </c>
      <c r="F49" s="77"/>
      <c r="G49" s="46">
        <v>4134</v>
      </c>
      <c r="H49" s="46"/>
      <c r="I49" s="46">
        <f t="shared" si="6"/>
        <v>1405</v>
      </c>
      <c r="J49" s="44">
        <f t="shared" si="0"/>
        <v>100</v>
      </c>
      <c r="K49" s="44">
        <f t="shared" si="1"/>
        <v>33.986453797774551</v>
      </c>
      <c r="L49" s="44"/>
      <c r="M49" s="44">
        <f>+M43*1.67</f>
        <v>2867.0519920000002</v>
      </c>
      <c r="N49" s="392"/>
    </row>
    <row r="50" spans="1:23" ht="36" x14ac:dyDescent="0.4">
      <c r="A50" s="392"/>
      <c r="B50" s="43" t="s">
        <v>225</v>
      </c>
      <c r="C50" s="77" t="s">
        <v>24</v>
      </c>
      <c r="D50" s="77" t="s">
        <v>135</v>
      </c>
      <c r="E50" s="77">
        <v>100</v>
      </c>
      <c r="F50" s="77"/>
      <c r="G50" s="77">
        <v>100</v>
      </c>
      <c r="H50" s="77"/>
      <c r="I50" s="77">
        <f>I44/$I$44*100</f>
        <v>100</v>
      </c>
      <c r="J50" s="44">
        <f t="shared" si="0"/>
        <v>100</v>
      </c>
      <c r="K50" s="44">
        <f t="shared" si="1"/>
        <v>100</v>
      </c>
      <c r="L50" s="44"/>
      <c r="M50" s="48">
        <f>+M51+M53+M52</f>
        <v>100</v>
      </c>
      <c r="N50" s="392"/>
      <c r="Q50" s="51"/>
    </row>
    <row r="51" spans="1:23" ht="36" x14ac:dyDescent="0.4">
      <c r="A51" s="392"/>
      <c r="B51" s="43" t="s">
        <v>131</v>
      </c>
      <c r="C51" s="77" t="s">
        <v>24</v>
      </c>
      <c r="D51" s="77" t="s">
        <v>135</v>
      </c>
      <c r="E51" s="77">
        <v>98.38</v>
      </c>
      <c r="F51" s="77"/>
      <c r="G51" s="77">
        <v>97.44</v>
      </c>
      <c r="H51" s="77"/>
      <c r="I51" s="52">
        <f t="shared" ref="I51" si="7">I45/$I$44*100</f>
        <v>98.37804290123627</v>
      </c>
      <c r="J51" s="44">
        <f t="shared" si="0"/>
        <v>99.998010674157641</v>
      </c>
      <c r="K51" s="44">
        <f t="shared" si="1"/>
        <v>100.96268770652327</v>
      </c>
      <c r="L51" s="44"/>
      <c r="M51" s="48">
        <f>+M45*100/M44</f>
        <v>98.135246470061645</v>
      </c>
      <c r="N51" s="392"/>
      <c r="Q51" s="51"/>
    </row>
    <row r="52" spans="1:23" ht="36" x14ac:dyDescent="0.4">
      <c r="A52" s="392"/>
      <c r="B52" s="43" t="s">
        <v>129</v>
      </c>
      <c r="C52" s="77" t="s">
        <v>24</v>
      </c>
      <c r="D52" s="77" t="s">
        <v>135</v>
      </c>
      <c r="E52" s="77">
        <v>0.84</v>
      </c>
      <c r="F52" s="77"/>
      <c r="G52" s="77">
        <v>1.01</v>
      </c>
      <c r="H52" s="77"/>
      <c r="I52" s="52">
        <f>I48/$I$44*100</f>
        <v>0.84339552590310374</v>
      </c>
      <c r="J52" s="44">
        <f t="shared" si="0"/>
        <v>100.40422927417902</v>
      </c>
      <c r="K52" s="44">
        <f t="shared" si="1"/>
        <v>83.504507515158792</v>
      </c>
      <c r="L52" s="44"/>
      <c r="M52" s="48">
        <f>+M48*100/M44</f>
        <v>0.94786944923532268</v>
      </c>
      <c r="N52" s="392"/>
      <c r="Q52" s="51"/>
    </row>
    <row r="53" spans="1:23" ht="36" x14ac:dyDescent="0.4">
      <c r="A53" s="392"/>
      <c r="B53" s="43" t="s">
        <v>130</v>
      </c>
      <c r="C53" s="77" t="s">
        <v>24</v>
      </c>
      <c r="D53" s="77" t="s">
        <v>135</v>
      </c>
      <c r="E53" s="77">
        <v>0.78</v>
      </c>
      <c r="F53" s="77"/>
      <c r="G53" s="77">
        <v>1.55</v>
      </c>
      <c r="H53" s="77"/>
      <c r="I53" s="52">
        <f>I49/$I$44*100</f>
        <v>0.77856157286061811</v>
      </c>
      <c r="J53" s="44">
        <f t="shared" si="0"/>
        <v>99.815586264181817</v>
      </c>
      <c r="K53" s="44">
        <f t="shared" si="1"/>
        <v>50.229778894233426</v>
      </c>
      <c r="L53" s="44"/>
      <c r="M53" s="48">
        <f>100-M51-M52</f>
        <v>0.91688408070303218</v>
      </c>
      <c r="N53" s="392"/>
      <c r="Q53" s="51"/>
      <c r="V53" s="53"/>
      <c r="W53" s="54"/>
    </row>
    <row r="54" spans="1:23" x14ac:dyDescent="0.4">
      <c r="A54" s="77" t="s">
        <v>228</v>
      </c>
      <c r="B54" s="55" t="s">
        <v>91</v>
      </c>
      <c r="C54" s="77" t="s">
        <v>132</v>
      </c>
      <c r="D54" s="77">
        <v>10431</v>
      </c>
      <c r="E54" s="46">
        <v>11000</v>
      </c>
      <c r="F54" s="77">
        <v>105</v>
      </c>
      <c r="G54" s="46">
        <v>12000</v>
      </c>
      <c r="H54" s="46">
        <v>12000</v>
      </c>
      <c r="I54" s="46">
        <v>12100</v>
      </c>
      <c r="J54" s="44">
        <f t="shared" si="0"/>
        <v>110</v>
      </c>
      <c r="K54" s="56">
        <f t="shared" si="1"/>
        <v>100.83333333333333</v>
      </c>
      <c r="L54" s="45">
        <f>+I54/H54</f>
        <v>1.0083333333333333</v>
      </c>
      <c r="M54" s="46">
        <v>12000</v>
      </c>
      <c r="N54" s="392"/>
      <c r="Q54" s="51"/>
      <c r="V54" s="53"/>
      <c r="W54" s="54"/>
    </row>
    <row r="55" spans="1:23" x14ac:dyDescent="0.4">
      <c r="A55" s="392" t="s">
        <v>229</v>
      </c>
      <c r="B55" s="43" t="s">
        <v>230</v>
      </c>
      <c r="C55" s="77"/>
      <c r="D55" s="77"/>
      <c r="E55" s="77"/>
      <c r="F55" s="77"/>
      <c r="G55" s="77"/>
      <c r="H55" s="77"/>
      <c r="I55" s="77"/>
      <c r="J55" s="44"/>
      <c r="K55" s="44"/>
      <c r="L55" s="44"/>
      <c r="N55" s="392"/>
      <c r="V55" s="53"/>
      <c r="W55" s="54"/>
    </row>
    <row r="56" spans="1:23" ht="36" x14ac:dyDescent="0.4">
      <c r="A56" s="392"/>
      <c r="B56" s="57" t="s">
        <v>289</v>
      </c>
      <c r="C56" s="77" t="s">
        <v>132</v>
      </c>
      <c r="D56" s="77">
        <v>408</v>
      </c>
      <c r="E56" s="77">
        <v>559.04999999999995</v>
      </c>
      <c r="F56" s="77">
        <v>137</v>
      </c>
      <c r="G56" s="77">
        <v>427.7</v>
      </c>
      <c r="H56" s="77">
        <v>428</v>
      </c>
      <c r="I56" s="50">
        <v>451.63900000000001</v>
      </c>
      <c r="J56" s="44">
        <f t="shared" si="0"/>
        <v>80.786870584026488</v>
      </c>
      <c r="K56" s="44">
        <f t="shared" si="1"/>
        <v>105.59714753331775</v>
      </c>
      <c r="L56" s="45">
        <f>+I56/H56</f>
        <v>1.055231308411215</v>
      </c>
      <c r="M56" s="77">
        <v>500</v>
      </c>
      <c r="N56" s="392"/>
      <c r="Q56" s="47"/>
      <c r="R56" s="47"/>
    </row>
    <row r="57" spans="1:23" x14ac:dyDescent="0.4">
      <c r="A57" s="392"/>
      <c r="B57" s="57" t="s">
        <v>115</v>
      </c>
      <c r="C57" s="77" t="s">
        <v>132</v>
      </c>
      <c r="D57" s="77">
        <v>1500</v>
      </c>
      <c r="E57" s="46">
        <v>1000</v>
      </c>
      <c r="F57" s="77">
        <v>67</v>
      </c>
      <c r="G57" s="46">
        <v>1640</v>
      </c>
      <c r="H57" s="46">
        <v>1640</v>
      </c>
      <c r="I57" s="50">
        <v>3187.23</v>
      </c>
      <c r="J57" s="44">
        <f t="shared" si="0"/>
        <v>318.72300000000001</v>
      </c>
      <c r="K57" s="44">
        <f t="shared" si="1"/>
        <v>194.34329268292683</v>
      </c>
      <c r="L57" s="45">
        <f>+I57/H57</f>
        <v>1.9434329268292683</v>
      </c>
      <c r="M57" s="46">
        <v>2020</v>
      </c>
      <c r="N57" s="392"/>
      <c r="Q57" s="47"/>
    </row>
    <row r="58" spans="1:23" x14ac:dyDescent="0.4">
      <c r="A58" s="392" t="s">
        <v>231</v>
      </c>
      <c r="B58" s="43" t="s">
        <v>232</v>
      </c>
      <c r="C58" s="77" t="s">
        <v>233</v>
      </c>
      <c r="D58" s="77">
        <v>75200</v>
      </c>
      <c r="E58" s="46">
        <v>75604</v>
      </c>
      <c r="F58" s="77">
        <v>101</v>
      </c>
      <c r="G58" s="46">
        <v>75000</v>
      </c>
      <c r="H58" s="46"/>
      <c r="I58" s="46">
        <v>76046</v>
      </c>
      <c r="J58" s="58">
        <f>+I58/E58</f>
        <v>1.0058462515210835</v>
      </c>
      <c r="K58" s="58">
        <f>+I58/G58</f>
        <v>1.0139466666666668</v>
      </c>
      <c r="L58" s="58"/>
      <c r="M58" s="46">
        <v>71978</v>
      </c>
      <c r="N58" s="392" t="s">
        <v>234</v>
      </c>
    </row>
    <row r="59" spans="1:23" x14ac:dyDescent="0.4">
      <c r="A59" s="392"/>
      <c r="B59" s="43" t="s">
        <v>136</v>
      </c>
      <c r="C59" s="77"/>
      <c r="D59" s="77"/>
      <c r="E59" s="77"/>
      <c r="F59" s="77"/>
      <c r="G59" s="77"/>
      <c r="H59" s="77"/>
      <c r="I59" s="46"/>
      <c r="J59" s="58"/>
      <c r="K59" s="58"/>
      <c r="L59" s="58"/>
      <c r="M59" s="46"/>
      <c r="N59" s="392"/>
    </row>
    <row r="60" spans="1:23" x14ac:dyDescent="0.4">
      <c r="A60" s="392"/>
      <c r="B60" s="43" t="s">
        <v>235</v>
      </c>
      <c r="C60" s="77" t="s">
        <v>137</v>
      </c>
      <c r="D60" s="77">
        <v>1120</v>
      </c>
      <c r="E60" s="46">
        <v>1120</v>
      </c>
      <c r="F60" s="77">
        <v>100</v>
      </c>
      <c r="G60" s="46">
        <v>1120</v>
      </c>
      <c r="H60" s="46"/>
      <c r="I60" s="46">
        <v>1120</v>
      </c>
      <c r="J60" s="58">
        <f t="shared" ref="J60:J65" si="8">+I60/E60</f>
        <v>1</v>
      </c>
      <c r="K60" s="58">
        <f t="shared" ref="K60:K65" si="9">+I60/G60</f>
        <v>1</v>
      </c>
      <c r="L60" s="58"/>
      <c r="M60" s="46">
        <f>+'[2]chan nuoi'!W24</f>
        <v>1125</v>
      </c>
      <c r="N60" s="392"/>
    </row>
    <row r="61" spans="1:23" x14ac:dyDescent="0.4">
      <c r="A61" s="392"/>
      <c r="B61" s="43" t="s">
        <v>236</v>
      </c>
      <c r="C61" s="77" t="s">
        <v>137</v>
      </c>
      <c r="D61" s="77">
        <v>16950</v>
      </c>
      <c r="E61" s="46">
        <v>16951</v>
      </c>
      <c r="F61" s="77">
        <v>100</v>
      </c>
      <c r="G61" s="46">
        <v>16955</v>
      </c>
      <c r="H61" s="46"/>
      <c r="I61" s="46">
        <v>16955</v>
      </c>
      <c r="J61" s="58">
        <f t="shared" si="8"/>
        <v>1.0002359742788036</v>
      </c>
      <c r="K61" s="58">
        <f t="shared" si="9"/>
        <v>1</v>
      </c>
      <c r="L61" s="58"/>
      <c r="M61" s="46">
        <f>+'[2]chan nuoi'!AK24</f>
        <v>16960</v>
      </c>
      <c r="N61" s="392"/>
    </row>
    <row r="62" spans="1:23" x14ac:dyDescent="0.4">
      <c r="A62" s="392"/>
      <c r="B62" s="43" t="s">
        <v>237</v>
      </c>
      <c r="C62" s="77" t="s">
        <v>137</v>
      </c>
      <c r="D62" s="77">
        <v>84500</v>
      </c>
      <c r="E62" s="46">
        <v>93145</v>
      </c>
      <c r="F62" s="77">
        <v>110</v>
      </c>
      <c r="G62" s="46">
        <v>90000</v>
      </c>
      <c r="H62" s="46"/>
      <c r="I62" s="46">
        <v>90000</v>
      </c>
      <c r="J62" s="58">
        <f t="shared" si="8"/>
        <v>0.96623543936872613</v>
      </c>
      <c r="K62" s="58">
        <f t="shared" si="9"/>
        <v>1</v>
      </c>
      <c r="L62" s="58"/>
      <c r="M62" s="46">
        <f>+'[2]chan nuoi'!AY24</f>
        <v>84800</v>
      </c>
      <c r="N62" s="392"/>
    </row>
    <row r="63" spans="1:23" ht="20.5" x14ac:dyDescent="0.4">
      <c r="A63" s="392"/>
      <c r="B63" s="43" t="s">
        <v>238</v>
      </c>
      <c r="C63" s="77" t="s">
        <v>239</v>
      </c>
      <c r="D63" s="77">
        <v>986</v>
      </c>
      <c r="E63" s="77">
        <v>988</v>
      </c>
      <c r="F63" s="77">
        <v>100</v>
      </c>
      <c r="G63" s="77">
        <v>990</v>
      </c>
      <c r="H63" s="77"/>
      <c r="I63" s="46">
        <v>990</v>
      </c>
      <c r="J63" s="58">
        <f t="shared" si="8"/>
        <v>1.0020242914979758</v>
      </c>
      <c r="K63" s="58">
        <f t="shared" si="9"/>
        <v>1</v>
      </c>
      <c r="L63" s="58"/>
      <c r="M63" s="46">
        <v>997</v>
      </c>
      <c r="N63" s="392"/>
    </row>
    <row r="64" spans="1:23" x14ac:dyDescent="0.4">
      <c r="A64" s="392"/>
      <c r="B64" s="43" t="s">
        <v>240</v>
      </c>
      <c r="C64" s="77" t="s">
        <v>138</v>
      </c>
      <c r="D64" s="77">
        <v>18950</v>
      </c>
      <c r="E64" s="46">
        <v>19000</v>
      </c>
      <c r="F64" s="77">
        <v>100</v>
      </c>
      <c r="G64" s="46">
        <v>18963</v>
      </c>
      <c r="H64" s="46"/>
      <c r="I64" s="46">
        <v>19000</v>
      </c>
      <c r="J64" s="58">
        <f t="shared" si="8"/>
        <v>1</v>
      </c>
      <c r="K64" s="58">
        <f t="shared" si="9"/>
        <v>1.0019511680641249</v>
      </c>
      <c r="L64" s="58"/>
      <c r="M64" s="46">
        <v>18975</v>
      </c>
      <c r="N64" s="392"/>
    </row>
    <row r="65" spans="1:23" x14ac:dyDescent="0.4">
      <c r="A65" s="392"/>
      <c r="B65" s="43" t="s">
        <v>139</v>
      </c>
      <c r="C65" s="77" t="s">
        <v>140</v>
      </c>
      <c r="D65" s="77">
        <v>120</v>
      </c>
      <c r="E65" s="77">
        <v>122</v>
      </c>
      <c r="F65" s="77">
        <v>102</v>
      </c>
      <c r="G65" s="77">
        <v>123</v>
      </c>
      <c r="H65" s="77">
        <v>123</v>
      </c>
      <c r="I65" s="46">
        <v>126</v>
      </c>
      <c r="J65" s="58">
        <f t="shared" si="8"/>
        <v>1.0327868852459017</v>
      </c>
      <c r="K65" s="58">
        <f t="shared" si="9"/>
        <v>1.024390243902439</v>
      </c>
      <c r="L65" s="45">
        <f>+I65/H65</f>
        <v>1.024390243902439</v>
      </c>
      <c r="M65" s="46">
        <v>135</v>
      </c>
      <c r="N65" s="392"/>
    </row>
    <row r="66" spans="1:23" x14ac:dyDescent="0.4">
      <c r="A66" s="77" t="s">
        <v>241</v>
      </c>
      <c r="B66" s="43" t="s">
        <v>242</v>
      </c>
      <c r="C66" s="77"/>
      <c r="D66" s="77"/>
      <c r="E66" s="77"/>
      <c r="F66" s="77"/>
      <c r="G66" s="77"/>
      <c r="H66" s="77"/>
      <c r="I66" s="77"/>
      <c r="J66" s="77"/>
      <c r="K66" s="77"/>
      <c r="L66" s="77"/>
      <c r="M66" s="77"/>
      <c r="N66" s="77"/>
    </row>
    <row r="67" spans="1:23" x14ac:dyDescent="0.4">
      <c r="A67" s="392">
        <v>5</v>
      </c>
      <c r="B67" s="43" t="s">
        <v>243</v>
      </c>
      <c r="C67" s="77"/>
      <c r="D67" s="77"/>
      <c r="E67" s="77"/>
      <c r="F67" s="77"/>
      <c r="G67" s="77"/>
      <c r="H67" s="77"/>
      <c r="I67" s="77"/>
      <c r="J67" s="77"/>
      <c r="K67" s="77"/>
      <c r="L67" s="77"/>
      <c r="M67" s="77"/>
      <c r="N67" s="392" t="s">
        <v>141</v>
      </c>
    </row>
    <row r="68" spans="1:23" x14ac:dyDescent="0.4">
      <c r="A68" s="392"/>
      <c r="B68" s="43" t="s">
        <v>244</v>
      </c>
      <c r="C68" s="77" t="s">
        <v>245</v>
      </c>
      <c r="D68" s="77">
        <v>62</v>
      </c>
      <c r="E68" s="77">
        <v>62</v>
      </c>
      <c r="F68" s="77">
        <v>100</v>
      </c>
      <c r="G68" s="77">
        <f>+'[2]GD&amp;ĐT'!BB8</f>
        <v>63</v>
      </c>
      <c r="H68" s="77"/>
      <c r="I68" s="77">
        <v>64</v>
      </c>
      <c r="J68" s="52">
        <f>I68/E68*100</f>
        <v>103.2258064516129</v>
      </c>
      <c r="K68" s="52">
        <f>I68/G68*100</f>
        <v>101.58730158730158</v>
      </c>
      <c r="L68" s="52"/>
      <c r="M68" s="77" t="e">
        <f>+#REF!+#REF!+#REF!</f>
        <v>#REF!</v>
      </c>
      <c r="N68" s="392"/>
    </row>
    <row r="69" spans="1:23" x14ac:dyDescent="0.4">
      <c r="A69" s="392"/>
      <c r="B69" s="43" t="s">
        <v>142</v>
      </c>
      <c r="C69" s="77" t="s">
        <v>23</v>
      </c>
      <c r="D69" s="77">
        <v>24</v>
      </c>
      <c r="E69" s="77">
        <v>24</v>
      </c>
      <c r="F69" s="77">
        <v>100</v>
      </c>
      <c r="G69" s="77">
        <f>+'[2]GD&amp;ĐT'!M8</f>
        <v>25</v>
      </c>
      <c r="H69" s="77"/>
      <c r="I69" s="77">
        <v>26</v>
      </c>
      <c r="J69" s="52">
        <f t="shared" ref="J69:J94" si="10">I69/E69*100</f>
        <v>108.33333333333333</v>
      </c>
      <c r="K69" s="52">
        <f t="shared" ref="K69:K94" si="11">I69/G69*100</f>
        <v>104</v>
      </c>
      <c r="L69" s="52"/>
      <c r="M69" s="77" t="e">
        <f>+#REF!</f>
        <v>#REF!</v>
      </c>
      <c r="N69" s="392"/>
    </row>
    <row r="70" spans="1:23" x14ac:dyDescent="0.4">
      <c r="A70" s="392"/>
      <c r="B70" s="43" t="s">
        <v>143</v>
      </c>
      <c r="C70" s="77" t="s">
        <v>23</v>
      </c>
      <c r="D70" s="77" t="s">
        <v>144</v>
      </c>
      <c r="E70" s="77">
        <v>19</v>
      </c>
      <c r="F70" s="77">
        <v>100</v>
      </c>
      <c r="G70" s="77">
        <f>+'[2]GD&amp;ĐT'!Y8</f>
        <v>19</v>
      </c>
      <c r="H70" s="77"/>
      <c r="I70" s="77">
        <v>19</v>
      </c>
      <c r="J70" s="52">
        <f t="shared" si="10"/>
        <v>100</v>
      </c>
      <c r="K70" s="52">
        <f t="shared" si="11"/>
        <v>100</v>
      </c>
      <c r="L70" s="52"/>
      <c r="M70" s="77" t="e">
        <f>+#REF!</f>
        <v>#REF!</v>
      </c>
      <c r="N70" s="392"/>
    </row>
    <row r="71" spans="1:23" x14ac:dyDescent="0.4">
      <c r="A71" s="392"/>
      <c r="B71" s="43" t="s">
        <v>145</v>
      </c>
      <c r="C71" s="77" t="s">
        <v>23</v>
      </c>
      <c r="D71" s="77">
        <v>19</v>
      </c>
      <c r="E71" s="77">
        <v>19</v>
      </c>
      <c r="F71" s="77">
        <v>100</v>
      </c>
      <c r="G71" s="77">
        <v>19</v>
      </c>
      <c r="H71" s="77"/>
      <c r="I71" s="77">
        <v>19</v>
      </c>
      <c r="J71" s="52">
        <f t="shared" si="10"/>
        <v>100</v>
      </c>
      <c r="K71" s="52">
        <f t="shared" si="11"/>
        <v>100</v>
      </c>
      <c r="L71" s="52"/>
      <c r="M71" s="77" t="e">
        <f>+#REF!</f>
        <v>#REF!</v>
      </c>
      <c r="N71" s="392"/>
    </row>
    <row r="72" spans="1:23" x14ac:dyDescent="0.4">
      <c r="A72" s="392"/>
      <c r="B72" s="43" t="s">
        <v>290</v>
      </c>
      <c r="C72" s="77" t="s">
        <v>146</v>
      </c>
      <c r="D72" s="77">
        <v>1430</v>
      </c>
      <c r="E72" s="46">
        <v>1468</v>
      </c>
      <c r="F72" s="77">
        <v>102.66</v>
      </c>
      <c r="G72" s="46">
        <v>1516</v>
      </c>
      <c r="H72" s="46"/>
      <c r="I72" s="46">
        <v>1516</v>
      </c>
      <c r="J72" s="52">
        <f t="shared" si="10"/>
        <v>103.26975476839237</v>
      </c>
      <c r="K72" s="52">
        <f t="shared" si="11"/>
        <v>100</v>
      </c>
      <c r="L72" s="52"/>
      <c r="M72" s="46" t="e">
        <f>+#REF!+#REF!+#REF!</f>
        <v>#REF!</v>
      </c>
      <c r="N72" s="392"/>
    </row>
    <row r="73" spans="1:23" x14ac:dyDescent="0.4">
      <c r="A73" s="392"/>
      <c r="B73" s="43" t="s">
        <v>147</v>
      </c>
      <c r="C73" s="77" t="s">
        <v>34</v>
      </c>
      <c r="D73" s="77">
        <v>45889</v>
      </c>
      <c r="E73" s="46">
        <v>46488</v>
      </c>
      <c r="F73" s="77">
        <v>101.31</v>
      </c>
      <c r="G73" s="46">
        <v>47579</v>
      </c>
      <c r="H73" s="46"/>
      <c r="I73" s="46">
        <v>47747</v>
      </c>
      <c r="J73" s="52">
        <f t="shared" si="10"/>
        <v>102.70822577869558</v>
      </c>
      <c r="K73" s="52">
        <f t="shared" si="11"/>
        <v>100.35309695453876</v>
      </c>
      <c r="L73" s="52"/>
      <c r="M73" s="46" t="e">
        <f>+#REF!+#REF!+#REF!</f>
        <v>#REF!</v>
      </c>
      <c r="N73" s="392"/>
    </row>
    <row r="74" spans="1:23" x14ac:dyDescent="0.4">
      <c r="A74" s="392"/>
      <c r="B74" s="43" t="s">
        <v>35</v>
      </c>
      <c r="C74" s="77" t="s">
        <v>36</v>
      </c>
      <c r="D74" s="77">
        <v>17</v>
      </c>
      <c r="E74" s="77">
        <v>17</v>
      </c>
      <c r="F74" s="77">
        <v>100</v>
      </c>
      <c r="G74" s="77">
        <f>+'[2]GD&amp;ĐT'!BB26</f>
        <v>17</v>
      </c>
      <c r="H74" s="77"/>
      <c r="I74" s="77">
        <v>17</v>
      </c>
      <c r="J74" s="52">
        <f t="shared" si="10"/>
        <v>100</v>
      </c>
      <c r="K74" s="52">
        <f t="shared" si="11"/>
        <v>100</v>
      </c>
      <c r="L74" s="52"/>
      <c r="M74" s="77">
        <v>17</v>
      </c>
      <c r="N74" s="392"/>
      <c r="V74" s="53"/>
      <c r="W74" s="59"/>
    </row>
    <row r="75" spans="1:23" x14ac:dyDescent="0.4">
      <c r="A75" s="392"/>
      <c r="B75" s="43" t="s">
        <v>148</v>
      </c>
      <c r="C75" s="77" t="s">
        <v>36</v>
      </c>
      <c r="D75" s="77">
        <v>17</v>
      </c>
      <c r="E75" s="77">
        <v>17</v>
      </c>
      <c r="F75" s="77">
        <v>100</v>
      </c>
      <c r="G75" s="77">
        <v>17</v>
      </c>
      <c r="H75" s="77"/>
      <c r="I75" s="77">
        <v>17</v>
      </c>
      <c r="J75" s="52">
        <f t="shared" si="10"/>
        <v>100</v>
      </c>
      <c r="K75" s="52">
        <f t="shared" si="11"/>
        <v>100</v>
      </c>
      <c r="L75" s="52"/>
      <c r="M75" s="77">
        <v>17</v>
      </c>
      <c r="N75" s="392"/>
      <c r="V75" s="53"/>
      <c r="W75" s="59"/>
    </row>
    <row r="76" spans="1:23" x14ac:dyDescent="0.4">
      <c r="A76" s="392"/>
      <c r="B76" s="43" t="s">
        <v>149</v>
      </c>
      <c r="C76" s="77" t="s">
        <v>36</v>
      </c>
      <c r="D76" s="77">
        <v>17</v>
      </c>
      <c r="E76" s="77">
        <v>17</v>
      </c>
      <c r="F76" s="77">
        <v>100</v>
      </c>
      <c r="G76" s="77">
        <v>17</v>
      </c>
      <c r="H76" s="77"/>
      <c r="I76" s="77">
        <v>17</v>
      </c>
      <c r="J76" s="52">
        <f t="shared" si="10"/>
        <v>100</v>
      </c>
      <c r="K76" s="52">
        <f t="shared" si="11"/>
        <v>100</v>
      </c>
      <c r="L76" s="52"/>
      <c r="M76" s="77">
        <v>17</v>
      </c>
      <c r="N76" s="392"/>
      <c r="V76" s="53"/>
      <c r="W76" s="59"/>
    </row>
    <row r="77" spans="1:23" x14ac:dyDescent="0.4">
      <c r="A77" s="392"/>
      <c r="B77" s="43" t="s">
        <v>150</v>
      </c>
      <c r="C77" s="77" t="s">
        <v>23</v>
      </c>
      <c r="D77" s="77">
        <v>60</v>
      </c>
      <c r="E77" s="77">
        <v>60</v>
      </c>
      <c r="F77" s="77">
        <v>100</v>
      </c>
      <c r="G77" s="77">
        <v>61</v>
      </c>
      <c r="H77" s="77">
        <v>61</v>
      </c>
      <c r="I77" s="77">
        <v>61</v>
      </c>
      <c r="J77" s="52">
        <f t="shared" si="10"/>
        <v>101.66666666666666</v>
      </c>
      <c r="K77" s="52">
        <f t="shared" si="11"/>
        <v>100</v>
      </c>
      <c r="L77" s="60">
        <f>+I77/H77*100</f>
        <v>100</v>
      </c>
      <c r="M77" s="77" t="s">
        <v>246</v>
      </c>
      <c r="N77" s="392"/>
    </row>
    <row r="78" spans="1:23" x14ac:dyDescent="0.4">
      <c r="A78" s="392"/>
      <c r="B78" s="43" t="s">
        <v>151</v>
      </c>
      <c r="C78" s="77" t="s">
        <v>23</v>
      </c>
      <c r="D78" s="77">
        <v>11</v>
      </c>
      <c r="E78" s="77"/>
      <c r="F78" s="77"/>
      <c r="G78" s="77">
        <v>18</v>
      </c>
      <c r="H78" s="77">
        <v>18</v>
      </c>
      <c r="I78" s="77">
        <v>22</v>
      </c>
      <c r="J78" s="52"/>
      <c r="K78" s="52">
        <f t="shared" si="11"/>
        <v>122.22222222222223</v>
      </c>
      <c r="L78" s="60">
        <f>+I78/H78*100</f>
        <v>122.22222222222223</v>
      </c>
      <c r="M78" s="77" t="s">
        <v>247</v>
      </c>
      <c r="N78" s="392"/>
    </row>
    <row r="79" spans="1:23" x14ac:dyDescent="0.4">
      <c r="A79" s="392"/>
      <c r="B79" s="43" t="s">
        <v>248</v>
      </c>
      <c r="C79" s="77" t="s">
        <v>249</v>
      </c>
      <c r="D79" s="77">
        <v>11</v>
      </c>
      <c r="E79" s="77">
        <v>17</v>
      </c>
      <c r="F79" s="77">
        <v>109.09</v>
      </c>
      <c r="G79" s="77">
        <v>18</v>
      </c>
      <c r="H79" s="77"/>
      <c r="I79" s="77">
        <v>22</v>
      </c>
      <c r="J79" s="52">
        <f t="shared" si="10"/>
        <v>129.41176470588235</v>
      </c>
      <c r="K79" s="52">
        <f t="shared" si="11"/>
        <v>122.22222222222223</v>
      </c>
      <c r="L79" s="52"/>
      <c r="M79" s="77">
        <v>23</v>
      </c>
      <c r="N79" s="392"/>
    </row>
    <row r="80" spans="1:23" x14ac:dyDescent="0.4">
      <c r="A80" s="392"/>
      <c r="B80" s="43" t="s">
        <v>250</v>
      </c>
      <c r="C80" s="77" t="s">
        <v>251</v>
      </c>
      <c r="D80" s="77">
        <v>18.329999999999998</v>
      </c>
      <c r="E80" s="61">
        <f>+E79*100/E68</f>
        <v>27.419354838709676</v>
      </c>
      <c r="F80" s="77">
        <v>109.11</v>
      </c>
      <c r="G80" s="61">
        <f>+G79*100/G68</f>
        <v>28.571428571428573</v>
      </c>
      <c r="H80" s="61"/>
      <c r="I80" s="61">
        <f>I79/63%</f>
        <v>34.920634920634917</v>
      </c>
      <c r="J80" s="52">
        <f t="shared" si="10"/>
        <v>127.35760971055088</v>
      </c>
      <c r="K80" s="52">
        <f t="shared" si="11"/>
        <v>122.22222222222221</v>
      </c>
      <c r="L80" s="52"/>
      <c r="M80" s="61">
        <f>M79/63%</f>
        <v>36.507936507936506</v>
      </c>
      <c r="N80" s="392"/>
    </row>
    <row r="81" spans="1:15" x14ac:dyDescent="0.4">
      <c r="A81" s="392"/>
      <c r="B81" s="43" t="s">
        <v>142</v>
      </c>
      <c r="C81" s="77"/>
      <c r="D81" s="77"/>
      <c r="E81" s="77"/>
      <c r="F81" s="77"/>
      <c r="G81" s="77"/>
      <c r="H81" s="77"/>
      <c r="I81" s="77"/>
      <c r="J81" s="52"/>
      <c r="K81" s="52"/>
      <c r="L81" s="52"/>
      <c r="M81" s="77"/>
      <c r="N81" s="392"/>
    </row>
    <row r="82" spans="1:15" x14ac:dyDescent="0.4">
      <c r="A82" s="392"/>
      <c r="B82" s="43" t="s">
        <v>152</v>
      </c>
      <c r="C82" s="77" t="s">
        <v>23</v>
      </c>
      <c r="D82" s="77">
        <v>4</v>
      </c>
      <c r="E82" s="77">
        <v>7</v>
      </c>
      <c r="F82" s="77">
        <v>100</v>
      </c>
      <c r="G82" s="77">
        <v>8</v>
      </c>
      <c r="H82" s="77"/>
      <c r="I82" s="77">
        <v>10</v>
      </c>
      <c r="J82" s="52">
        <f t="shared" si="10"/>
        <v>142.85714285714286</v>
      </c>
      <c r="K82" s="52">
        <f t="shared" si="11"/>
        <v>125</v>
      </c>
      <c r="L82" s="52"/>
      <c r="M82" s="77">
        <v>10</v>
      </c>
      <c r="N82" s="392"/>
    </row>
    <row r="83" spans="1:15" x14ac:dyDescent="0.4">
      <c r="A83" s="392"/>
      <c r="B83" s="43" t="s">
        <v>250</v>
      </c>
      <c r="C83" s="77" t="s">
        <v>251</v>
      </c>
      <c r="D83" s="77">
        <v>16.670000000000002</v>
      </c>
      <c r="E83" s="77">
        <v>16.670000000000002</v>
      </c>
      <c r="F83" s="77">
        <v>100</v>
      </c>
      <c r="G83" s="77">
        <v>28</v>
      </c>
      <c r="H83" s="77"/>
      <c r="I83" s="61">
        <f>I82/26%</f>
        <v>38.46153846153846</v>
      </c>
      <c r="J83" s="52">
        <f t="shared" si="10"/>
        <v>230.72308615200035</v>
      </c>
      <c r="K83" s="52">
        <f t="shared" si="11"/>
        <v>137.36263736263737</v>
      </c>
      <c r="L83" s="52"/>
      <c r="M83" s="61">
        <f>M82/26%</f>
        <v>38.46153846153846</v>
      </c>
      <c r="N83" s="392"/>
    </row>
    <row r="84" spans="1:15" x14ac:dyDescent="0.4">
      <c r="A84" s="392"/>
      <c r="B84" s="43" t="s">
        <v>143</v>
      </c>
      <c r="C84" s="77"/>
      <c r="D84" s="77"/>
      <c r="E84" s="77"/>
      <c r="F84" s="77"/>
      <c r="G84" s="77"/>
      <c r="H84" s="77"/>
      <c r="I84" s="77"/>
      <c r="J84" s="52"/>
      <c r="K84" s="52"/>
      <c r="L84" s="52"/>
      <c r="M84" s="77"/>
      <c r="N84" s="392"/>
    </row>
    <row r="85" spans="1:15" x14ac:dyDescent="0.4">
      <c r="A85" s="392"/>
      <c r="B85" s="43" t="s">
        <v>152</v>
      </c>
      <c r="C85" s="77" t="s">
        <v>23</v>
      </c>
      <c r="D85" s="77">
        <v>5</v>
      </c>
      <c r="E85" s="77">
        <v>6</v>
      </c>
      <c r="F85" s="77">
        <v>120</v>
      </c>
      <c r="G85" s="77">
        <v>6</v>
      </c>
      <c r="H85" s="77"/>
      <c r="I85" s="77">
        <v>8</v>
      </c>
      <c r="J85" s="52">
        <f t="shared" si="10"/>
        <v>133.33333333333331</v>
      </c>
      <c r="K85" s="52">
        <f t="shared" si="11"/>
        <v>133.33333333333331</v>
      </c>
      <c r="L85" s="52"/>
      <c r="M85" s="77">
        <v>8</v>
      </c>
      <c r="N85" s="392"/>
    </row>
    <row r="86" spans="1:15" x14ac:dyDescent="0.4">
      <c r="A86" s="392"/>
      <c r="B86" s="43" t="s">
        <v>250</v>
      </c>
      <c r="C86" s="77" t="s">
        <v>251</v>
      </c>
      <c r="D86" s="77">
        <v>26.32</v>
      </c>
      <c r="E86" s="77">
        <v>31.58</v>
      </c>
      <c r="F86" s="77">
        <v>119.98</v>
      </c>
      <c r="G86" s="77">
        <v>31.58</v>
      </c>
      <c r="H86" s="77"/>
      <c r="I86" s="61">
        <f>I85/19%</f>
        <v>42.10526315789474</v>
      </c>
      <c r="J86" s="52">
        <f t="shared" si="10"/>
        <v>133.3288890370321</v>
      </c>
      <c r="K86" s="52">
        <f t="shared" si="11"/>
        <v>133.3288890370321</v>
      </c>
      <c r="L86" s="52"/>
      <c r="M86" s="61">
        <f>M85/19%</f>
        <v>42.10526315789474</v>
      </c>
      <c r="N86" s="392"/>
    </row>
    <row r="87" spans="1:15" x14ac:dyDescent="0.4">
      <c r="A87" s="392"/>
      <c r="B87" s="43" t="s">
        <v>145</v>
      </c>
      <c r="C87" s="77"/>
      <c r="D87" s="77"/>
      <c r="E87" s="77"/>
      <c r="F87" s="77"/>
      <c r="G87" s="77"/>
      <c r="H87" s="77"/>
      <c r="I87" s="77"/>
      <c r="J87" s="52"/>
      <c r="K87" s="52"/>
      <c r="L87" s="52"/>
      <c r="M87" s="77"/>
      <c r="N87" s="392"/>
    </row>
    <row r="88" spans="1:15" x14ac:dyDescent="0.4">
      <c r="A88" s="392"/>
      <c r="B88" s="43" t="s">
        <v>152</v>
      </c>
      <c r="C88" s="77" t="s">
        <v>23</v>
      </c>
      <c r="D88" s="77">
        <v>2</v>
      </c>
      <c r="E88" s="77">
        <v>4</v>
      </c>
      <c r="F88" s="77">
        <v>100</v>
      </c>
      <c r="G88" s="77">
        <v>3</v>
      </c>
      <c r="H88" s="77"/>
      <c r="I88" s="77">
        <v>5</v>
      </c>
      <c r="J88" s="52">
        <f t="shared" si="10"/>
        <v>125</v>
      </c>
      <c r="K88" s="52">
        <f t="shared" si="11"/>
        <v>166.66666666666669</v>
      </c>
      <c r="L88" s="52"/>
      <c r="M88" s="77">
        <v>5</v>
      </c>
      <c r="N88" s="392"/>
    </row>
    <row r="89" spans="1:15" x14ac:dyDescent="0.4">
      <c r="A89" s="392"/>
      <c r="B89" s="43" t="s">
        <v>250</v>
      </c>
      <c r="C89" s="77" t="s">
        <v>251</v>
      </c>
      <c r="D89" s="77">
        <v>10.53</v>
      </c>
      <c r="E89" s="77">
        <v>10.53</v>
      </c>
      <c r="F89" s="77">
        <v>100</v>
      </c>
      <c r="G89" s="77">
        <v>15.79</v>
      </c>
      <c r="H89" s="77"/>
      <c r="I89" s="61">
        <f>I88/19%</f>
        <v>26.315789473684209</v>
      </c>
      <c r="J89" s="52">
        <f t="shared" si="10"/>
        <v>249.912530614285</v>
      </c>
      <c r="K89" s="52">
        <f t="shared" si="11"/>
        <v>166.66111129629013</v>
      </c>
      <c r="L89" s="52"/>
      <c r="M89" s="61">
        <f>M88/19%</f>
        <v>26.315789473684209</v>
      </c>
      <c r="N89" s="392"/>
    </row>
    <row r="90" spans="1:15" x14ac:dyDescent="0.4">
      <c r="A90" s="392"/>
      <c r="B90" s="43" t="s">
        <v>153</v>
      </c>
      <c r="C90" s="77" t="s">
        <v>251</v>
      </c>
      <c r="D90" s="77">
        <v>97.6</v>
      </c>
      <c r="E90" s="77">
        <v>97.6</v>
      </c>
      <c r="F90" s="77">
        <v>100</v>
      </c>
      <c r="G90" s="77">
        <v>97.68</v>
      </c>
      <c r="H90" s="77"/>
      <c r="I90" s="61">
        <v>97.896879240162818</v>
      </c>
      <c r="J90" s="52">
        <f t="shared" si="10"/>
        <v>100.30417954934717</v>
      </c>
      <c r="K90" s="52">
        <f t="shared" si="11"/>
        <v>100.22203034414703</v>
      </c>
      <c r="L90" s="52"/>
      <c r="M90" s="61">
        <v>98</v>
      </c>
      <c r="N90" s="392"/>
      <c r="O90" s="77"/>
    </row>
    <row r="91" spans="1:15" x14ac:dyDescent="0.4">
      <c r="A91" s="392"/>
      <c r="B91" s="43" t="s">
        <v>142</v>
      </c>
      <c r="C91" s="77" t="s">
        <v>251</v>
      </c>
      <c r="D91" s="77">
        <v>96.1</v>
      </c>
      <c r="E91" s="77">
        <v>96.1</v>
      </c>
      <c r="F91" s="77">
        <v>100</v>
      </c>
      <c r="G91" s="77">
        <v>96.1</v>
      </c>
      <c r="H91" s="77"/>
      <c r="I91" s="77">
        <v>96.2</v>
      </c>
      <c r="J91" s="52">
        <f t="shared" si="10"/>
        <v>100.10405827263268</v>
      </c>
      <c r="K91" s="52">
        <f t="shared" si="11"/>
        <v>100.10405827263268</v>
      </c>
      <c r="L91" s="52"/>
      <c r="M91" s="77" t="e">
        <f>+#REF!</f>
        <v>#REF!</v>
      </c>
      <c r="N91" s="392"/>
    </row>
    <row r="92" spans="1:15" x14ac:dyDescent="0.4">
      <c r="A92" s="392"/>
      <c r="B92" s="43" t="s">
        <v>143</v>
      </c>
      <c r="C92" s="77" t="s">
        <v>251</v>
      </c>
      <c r="D92" s="77">
        <v>97.4</v>
      </c>
      <c r="E92" s="77">
        <v>97.4</v>
      </c>
      <c r="F92" s="77">
        <v>100</v>
      </c>
      <c r="G92" s="77">
        <v>97.46</v>
      </c>
      <c r="H92" s="77"/>
      <c r="I92" s="77">
        <v>97.9</v>
      </c>
      <c r="J92" s="52">
        <f t="shared" si="10"/>
        <v>100.51334702258727</v>
      </c>
      <c r="K92" s="52">
        <f t="shared" si="11"/>
        <v>100.45146726862303</v>
      </c>
      <c r="L92" s="52"/>
      <c r="M92" s="77" t="e">
        <f>+#REF!</f>
        <v>#REF!</v>
      </c>
      <c r="N92" s="392"/>
    </row>
    <row r="93" spans="1:15" x14ac:dyDescent="0.4">
      <c r="A93" s="392"/>
      <c r="B93" s="43" t="s">
        <v>145</v>
      </c>
      <c r="C93" s="77" t="s">
        <v>251</v>
      </c>
      <c r="D93" s="77">
        <v>100</v>
      </c>
      <c r="E93" s="77">
        <v>100</v>
      </c>
      <c r="F93" s="77">
        <v>100</v>
      </c>
      <c r="G93" s="77">
        <v>100</v>
      </c>
      <c r="H93" s="77"/>
      <c r="I93" s="77">
        <v>100</v>
      </c>
      <c r="J93" s="52">
        <f t="shared" si="10"/>
        <v>100</v>
      </c>
      <c r="K93" s="52">
        <f t="shared" si="11"/>
        <v>100</v>
      </c>
      <c r="L93" s="52"/>
      <c r="M93" s="77" t="e">
        <f>+#REF!</f>
        <v>#REF!</v>
      </c>
      <c r="N93" s="392"/>
    </row>
    <row r="94" spans="1:15" ht="54" x14ac:dyDescent="0.4">
      <c r="A94" s="392"/>
      <c r="B94" s="43" t="s">
        <v>154</v>
      </c>
      <c r="C94" s="77" t="s">
        <v>251</v>
      </c>
      <c r="D94" s="77">
        <v>100</v>
      </c>
      <c r="E94" s="77">
        <v>100</v>
      </c>
      <c r="F94" s="77">
        <v>100</v>
      </c>
      <c r="G94" s="77">
        <v>100</v>
      </c>
      <c r="H94" s="77"/>
      <c r="I94" s="77">
        <v>100</v>
      </c>
      <c r="J94" s="52">
        <f t="shared" si="10"/>
        <v>100</v>
      </c>
      <c r="K94" s="52">
        <f t="shared" si="11"/>
        <v>100</v>
      </c>
      <c r="L94" s="52"/>
      <c r="M94" s="77">
        <v>100</v>
      </c>
      <c r="N94" s="392"/>
    </row>
    <row r="95" spans="1:15" x14ac:dyDescent="0.4">
      <c r="A95" s="392">
        <v>6</v>
      </c>
      <c r="B95" s="43" t="s">
        <v>252</v>
      </c>
      <c r="C95" s="77"/>
      <c r="D95" s="77"/>
      <c r="E95" s="77"/>
      <c r="F95" s="77"/>
      <c r="G95" s="77"/>
      <c r="H95" s="77"/>
      <c r="I95" s="77"/>
      <c r="J95" s="77"/>
      <c r="K95" s="77"/>
      <c r="L95" s="77"/>
      <c r="M95" s="77"/>
      <c r="N95" s="392" t="s">
        <v>253</v>
      </c>
    </row>
    <row r="96" spans="1:15" x14ac:dyDescent="0.4">
      <c r="A96" s="392"/>
      <c r="B96" s="43" t="s">
        <v>155</v>
      </c>
      <c r="C96" s="77" t="s">
        <v>156</v>
      </c>
      <c r="D96" s="77">
        <v>210488</v>
      </c>
      <c r="E96" s="46">
        <v>210150</v>
      </c>
      <c r="F96" s="77">
        <v>100</v>
      </c>
      <c r="G96" s="46">
        <v>212740</v>
      </c>
      <c r="H96" s="46"/>
      <c r="I96" s="62">
        <v>213178</v>
      </c>
      <c r="J96" s="63">
        <f>I96/E96*100</f>
        <v>101.44087556507257</v>
      </c>
      <c r="K96" s="64">
        <f>I96/G96*100</f>
        <v>100.20588511798438</v>
      </c>
      <c r="L96" s="64"/>
      <c r="M96" s="62">
        <v>214900</v>
      </c>
      <c r="N96" s="392"/>
    </row>
    <row r="97" spans="1:14" x14ac:dyDescent="0.4">
      <c r="A97" s="392"/>
      <c r="B97" s="43" t="s">
        <v>157</v>
      </c>
      <c r="C97" s="77" t="s">
        <v>94</v>
      </c>
      <c r="D97" s="77">
        <v>0.03</v>
      </c>
      <c r="E97" s="77">
        <v>0.1</v>
      </c>
      <c r="F97" s="77">
        <v>333</v>
      </c>
      <c r="G97" s="65" t="s">
        <v>86</v>
      </c>
      <c r="H97" s="65"/>
      <c r="I97" s="65" t="s">
        <v>105</v>
      </c>
      <c r="J97" s="63"/>
      <c r="K97" s="65"/>
      <c r="L97" s="65"/>
      <c r="M97" s="65" t="s">
        <v>86</v>
      </c>
      <c r="N97" s="392"/>
    </row>
    <row r="98" spans="1:14" x14ac:dyDescent="0.4">
      <c r="A98" s="392"/>
      <c r="B98" s="43" t="s">
        <v>158</v>
      </c>
      <c r="C98" s="77" t="s">
        <v>94</v>
      </c>
      <c r="D98" s="77">
        <v>1.08</v>
      </c>
      <c r="E98" s="77">
        <v>1.04</v>
      </c>
      <c r="F98" s="77">
        <v>104</v>
      </c>
      <c r="G98" s="77">
        <v>1.08</v>
      </c>
      <c r="H98" s="77"/>
      <c r="I98" s="77">
        <v>0.97299999999999998</v>
      </c>
      <c r="J98" s="77" t="s">
        <v>88</v>
      </c>
      <c r="K98" s="77" t="s">
        <v>88</v>
      </c>
      <c r="L98" s="77"/>
      <c r="M98" s="77">
        <v>1.06</v>
      </c>
      <c r="N98" s="392"/>
    </row>
    <row r="99" spans="1:14" x14ac:dyDescent="0.4">
      <c r="A99" s="392"/>
      <c r="B99" s="43" t="s">
        <v>159</v>
      </c>
      <c r="C99" s="77" t="s">
        <v>24</v>
      </c>
      <c r="D99" s="77"/>
      <c r="E99" s="77">
        <v>13.7</v>
      </c>
      <c r="F99" s="77"/>
      <c r="G99" s="77">
        <v>13.7</v>
      </c>
      <c r="H99" s="77"/>
      <c r="I99" s="77">
        <v>13.7</v>
      </c>
      <c r="J99" s="77">
        <v>100</v>
      </c>
      <c r="K99" s="77">
        <v>100</v>
      </c>
      <c r="L99" s="77"/>
      <c r="M99" s="77">
        <v>13.6</v>
      </c>
      <c r="N99" s="392"/>
    </row>
    <row r="100" spans="1:14" x14ac:dyDescent="0.4">
      <c r="A100" s="392"/>
      <c r="B100" s="43" t="s">
        <v>160</v>
      </c>
      <c r="C100" s="77" t="s">
        <v>24</v>
      </c>
      <c r="D100" s="77">
        <v>100</v>
      </c>
      <c r="E100" s="77">
        <v>100</v>
      </c>
      <c r="F100" s="77">
        <v>100</v>
      </c>
      <c r="G100" s="77">
        <v>100</v>
      </c>
      <c r="H100" s="77">
        <v>100</v>
      </c>
      <c r="I100" s="77">
        <v>100</v>
      </c>
      <c r="J100" s="77">
        <f>I100</f>
        <v>100</v>
      </c>
      <c r="K100" s="77">
        <v>100</v>
      </c>
      <c r="L100" s="77">
        <f>+I100/H100*100</f>
        <v>100</v>
      </c>
      <c r="M100" s="77">
        <v>100</v>
      </c>
      <c r="N100" s="392"/>
    </row>
    <row r="101" spans="1:14" ht="36" x14ac:dyDescent="0.4">
      <c r="A101" s="392"/>
      <c r="B101" s="43" t="s">
        <v>161</v>
      </c>
      <c r="C101" s="77" t="s">
        <v>24</v>
      </c>
      <c r="D101" s="77">
        <v>10.5</v>
      </c>
      <c r="E101" s="77">
        <v>10.5</v>
      </c>
      <c r="F101" s="77">
        <v>100</v>
      </c>
      <c r="G101" s="77">
        <v>10.3</v>
      </c>
      <c r="H101" s="77"/>
      <c r="I101" s="77">
        <v>10.1</v>
      </c>
      <c r="J101" s="65"/>
      <c r="K101" s="77">
        <v>100</v>
      </c>
      <c r="L101" s="77"/>
      <c r="M101" s="77">
        <v>9.9</v>
      </c>
      <c r="N101" s="392"/>
    </row>
    <row r="102" spans="1:14" x14ac:dyDescent="0.4">
      <c r="A102" s="392"/>
      <c r="B102" s="43" t="s">
        <v>162</v>
      </c>
      <c r="C102" s="77" t="s">
        <v>24</v>
      </c>
      <c r="D102" s="77">
        <v>21.7</v>
      </c>
      <c r="E102" s="77">
        <v>22</v>
      </c>
      <c r="F102" s="77">
        <v>100</v>
      </c>
      <c r="G102" s="77">
        <v>21.5</v>
      </c>
      <c r="H102" s="77"/>
      <c r="I102" s="65" t="s">
        <v>106</v>
      </c>
      <c r="J102" s="65" t="s">
        <v>107</v>
      </c>
      <c r="K102" s="77">
        <v>100</v>
      </c>
      <c r="L102" s="77"/>
      <c r="M102" s="77">
        <v>21.3</v>
      </c>
      <c r="N102" s="392"/>
    </row>
    <row r="103" spans="1:14" x14ac:dyDescent="0.4">
      <c r="A103" s="392"/>
      <c r="B103" s="43" t="s">
        <v>163</v>
      </c>
      <c r="C103" s="77" t="s">
        <v>24</v>
      </c>
      <c r="D103" s="77">
        <v>100</v>
      </c>
      <c r="E103" s="77">
        <v>100</v>
      </c>
      <c r="F103" s="77">
        <v>100</v>
      </c>
      <c r="G103" s="77">
        <v>100</v>
      </c>
      <c r="H103" s="77">
        <v>100</v>
      </c>
      <c r="I103" s="77">
        <v>100</v>
      </c>
      <c r="J103" s="77">
        <v>100</v>
      </c>
      <c r="K103" s="77">
        <v>100</v>
      </c>
      <c r="L103" s="77">
        <f>+I103/H103*100</f>
        <v>100</v>
      </c>
      <c r="M103" s="77">
        <v>100</v>
      </c>
      <c r="N103" s="392"/>
    </row>
    <row r="104" spans="1:14" x14ac:dyDescent="0.4">
      <c r="A104" s="392">
        <v>7</v>
      </c>
      <c r="B104" s="43" t="s">
        <v>254</v>
      </c>
      <c r="C104" s="77"/>
      <c r="D104" s="77"/>
      <c r="E104" s="77"/>
      <c r="F104" s="77"/>
      <c r="G104" s="77"/>
      <c r="H104" s="77"/>
      <c r="I104" s="77"/>
      <c r="J104" s="77"/>
      <c r="K104" s="77"/>
      <c r="L104" s="77"/>
      <c r="M104" s="77"/>
      <c r="N104" s="392" t="s">
        <v>255</v>
      </c>
    </row>
    <row r="105" spans="1:14" x14ac:dyDescent="0.4">
      <c r="A105" s="392"/>
      <c r="B105" s="43" t="s">
        <v>164</v>
      </c>
      <c r="C105" s="77" t="s">
        <v>156</v>
      </c>
      <c r="D105" s="77">
        <v>3200</v>
      </c>
      <c r="E105" s="46">
        <v>3405</v>
      </c>
      <c r="F105" s="77">
        <v>106</v>
      </c>
      <c r="G105" s="46">
        <v>3300</v>
      </c>
      <c r="H105" s="46">
        <v>3300</v>
      </c>
      <c r="I105" s="46" t="e">
        <f>+#REF!</f>
        <v>#REF!</v>
      </c>
      <c r="J105" s="46">
        <v>100</v>
      </c>
      <c r="K105" s="46" t="e">
        <f>I105/G105*100</f>
        <v>#REF!</v>
      </c>
      <c r="L105" s="61" t="e">
        <f>+I105/H105*100</f>
        <v>#REF!</v>
      </c>
      <c r="M105" s="56">
        <v>3700</v>
      </c>
      <c r="N105" s="392"/>
    </row>
    <row r="106" spans="1:14" x14ac:dyDescent="0.4">
      <c r="A106" s="392"/>
      <c r="B106" s="43" t="s">
        <v>256</v>
      </c>
      <c r="C106" s="77" t="s">
        <v>156</v>
      </c>
      <c r="D106" s="77">
        <v>190</v>
      </c>
      <c r="E106" s="77">
        <v>55</v>
      </c>
      <c r="F106" s="77">
        <v>29</v>
      </c>
      <c r="G106" s="77">
        <f>[2]LD!U24</f>
        <v>50</v>
      </c>
      <c r="H106" s="46"/>
      <c r="I106" s="77">
        <v>50</v>
      </c>
      <c r="J106" s="77">
        <v>100</v>
      </c>
      <c r="K106" s="46">
        <f>I106/G106*100</f>
        <v>100</v>
      </c>
      <c r="L106" s="46"/>
      <c r="M106" s="56">
        <v>90</v>
      </c>
      <c r="N106" s="392"/>
    </row>
    <row r="107" spans="1:14" ht="36" x14ac:dyDescent="0.4">
      <c r="A107" s="392"/>
      <c r="B107" s="43" t="s">
        <v>165</v>
      </c>
      <c r="C107" s="77" t="s">
        <v>251</v>
      </c>
      <c r="D107" s="77">
        <v>1336</v>
      </c>
      <c r="E107" s="77">
        <v>70</v>
      </c>
      <c r="F107" s="77">
        <v>100</v>
      </c>
      <c r="G107" s="77">
        <v>72</v>
      </c>
      <c r="H107" s="46"/>
      <c r="I107" s="77">
        <v>72</v>
      </c>
      <c r="J107" s="77">
        <v>100</v>
      </c>
      <c r="K107" s="46">
        <f t="shared" ref="K107:K111" si="12">I107/G107*100</f>
        <v>100</v>
      </c>
      <c r="L107" s="60"/>
      <c r="M107" s="56">
        <v>75</v>
      </c>
      <c r="N107" s="392"/>
    </row>
    <row r="108" spans="1:14" x14ac:dyDescent="0.4">
      <c r="A108" s="392"/>
      <c r="B108" s="43" t="s">
        <v>166</v>
      </c>
      <c r="C108" s="77" t="s">
        <v>251</v>
      </c>
      <c r="D108" s="77"/>
      <c r="E108" s="77"/>
      <c r="F108" s="77"/>
      <c r="G108" s="77">
        <f>[2]LD!M24</f>
        <v>27</v>
      </c>
      <c r="H108" s="46"/>
      <c r="I108" s="77">
        <v>27</v>
      </c>
      <c r="J108" s="77">
        <v>100</v>
      </c>
      <c r="K108" s="46">
        <f t="shared" si="12"/>
        <v>100</v>
      </c>
      <c r="L108" s="60"/>
      <c r="M108" s="56" t="e">
        <f>+#REF!</f>
        <v>#REF!</v>
      </c>
      <c r="N108" s="392"/>
    </row>
    <row r="109" spans="1:14" x14ac:dyDescent="0.4">
      <c r="A109" s="392"/>
      <c r="B109" s="43" t="s">
        <v>167</v>
      </c>
      <c r="C109" s="77" t="s">
        <v>251</v>
      </c>
      <c r="D109" s="77"/>
      <c r="E109" s="77"/>
      <c r="F109" s="77"/>
      <c r="G109" s="77">
        <v>2.7</v>
      </c>
      <c r="H109" s="46"/>
      <c r="I109" s="77">
        <v>2.7</v>
      </c>
      <c r="J109" s="77">
        <v>100</v>
      </c>
      <c r="K109" s="46">
        <f t="shared" si="12"/>
        <v>100</v>
      </c>
      <c r="L109" s="60"/>
      <c r="M109" s="44" t="e">
        <f>+#REF!</f>
        <v>#REF!</v>
      </c>
      <c r="N109" s="392"/>
    </row>
    <row r="110" spans="1:14" x14ac:dyDescent="0.4">
      <c r="A110" s="392"/>
      <c r="B110" s="43" t="s">
        <v>168</v>
      </c>
      <c r="C110" s="77" t="s">
        <v>251</v>
      </c>
      <c r="D110" s="77"/>
      <c r="E110" s="77">
        <v>64.099999999999994</v>
      </c>
      <c r="F110" s="77"/>
      <c r="G110" s="77">
        <v>64.2</v>
      </c>
      <c r="H110" s="46"/>
      <c r="I110" s="77">
        <v>70</v>
      </c>
      <c r="J110" s="77">
        <v>100</v>
      </c>
      <c r="K110" s="46">
        <f t="shared" si="12"/>
        <v>109.03426791277258</v>
      </c>
      <c r="L110" s="60"/>
      <c r="M110" s="56">
        <v>76</v>
      </c>
      <c r="N110" s="392"/>
    </row>
    <row r="111" spans="1:14" ht="36" x14ac:dyDescent="0.4">
      <c r="A111" s="392"/>
      <c r="B111" s="43" t="s">
        <v>96</v>
      </c>
      <c r="C111" s="77" t="s">
        <v>24</v>
      </c>
      <c r="D111" s="77"/>
      <c r="E111" s="77">
        <v>70</v>
      </c>
      <c r="F111" s="77"/>
      <c r="G111" s="77">
        <v>72</v>
      </c>
      <c r="H111" s="46">
        <v>72</v>
      </c>
      <c r="I111" s="77">
        <v>72.31</v>
      </c>
      <c r="J111" s="77">
        <v>100</v>
      </c>
      <c r="K111" s="46">
        <f t="shared" si="12"/>
        <v>100.43055555555556</v>
      </c>
      <c r="L111" s="60">
        <f>+I111/H111*100</f>
        <v>100.43055555555556</v>
      </c>
      <c r="M111" s="56">
        <v>80</v>
      </c>
      <c r="N111" s="392"/>
    </row>
    <row r="112" spans="1:14" x14ac:dyDescent="0.4">
      <c r="A112" s="392">
        <v>8</v>
      </c>
      <c r="B112" s="43" t="s">
        <v>257</v>
      </c>
      <c r="C112" s="77"/>
      <c r="D112" s="77"/>
      <c r="E112" s="77"/>
      <c r="F112" s="77"/>
      <c r="G112" s="77"/>
      <c r="H112" s="77"/>
      <c r="I112" s="77"/>
      <c r="J112" s="77"/>
      <c r="K112" s="46"/>
      <c r="L112" s="46"/>
      <c r="M112" s="56"/>
      <c r="N112" s="392"/>
    </row>
    <row r="113" spans="1:14" ht="36" x14ac:dyDescent="0.4">
      <c r="A113" s="392"/>
      <c r="B113" s="43" t="s">
        <v>258</v>
      </c>
      <c r="C113" s="77"/>
      <c r="D113" s="77"/>
      <c r="E113" s="77"/>
      <c r="F113" s="77"/>
      <c r="G113" s="77"/>
      <c r="H113" s="77"/>
      <c r="I113" s="77"/>
      <c r="J113" s="77"/>
      <c r="K113" s="46"/>
      <c r="L113" s="46"/>
      <c r="M113" s="56"/>
      <c r="N113" s="392"/>
    </row>
    <row r="114" spans="1:14" x14ac:dyDescent="0.4">
      <c r="A114" s="392"/>
      <c r="B114" s="43" t="s">
        <v>169</v>
      </c>
      <c r="C114" s="77" t="s">
        <v>170</v>
      </c>
      <c r="D114" s="77">
        <v>380</v>
      </c>
      <c r="E114" s="77">
        <v>427</v>
      </c>
      <c r="F114" s="77">
        <v>112</v>
      </c>
      <c r="G114" s="77"/>
      <c r="H114" s="77"/>
      <c r="I114" s="77" t="e">
        <f>+#REF!</f>
        <v>#REF!</v>
      </c>
      <c r="J114" s="77">
        <v>100</v>
      </c>
      <c r="K114" s="46"/>
      <c r="L114" s="46"/>
      <c r="M114" s="56" t="e">
        <f>+#REF!</f>
        <v>#REF!</v>
      </c>
      <c r="N114" s="392"/>
    </row>
    <row r="115" spans="1:14" x14ac:dyDescent="0.4">
      <c r="A115" s="392"/>
      <c r="B115" s="43" t="s">
        <v>171</v>
      </c>
      <c r="C115" s="77" t="s">
        <v>251</v>
      </c>
      <c r="D115" s="77">
        <v>1.99</v>
      </c>
      <c r="E115" s="77">
        <v>1.65</v>
      </c>
      <c r="F115" s="77">
        <v>102</v>
      </c>
      <c r="G115" s="66">
        <v>1.24</v>
      </c>
      <c r="H115" s="66">
        <v>1.5</v>
      </c>
      <c r="I115" s="66" t="e">
        <f>+#REF!</f>
        <v>#REF!</v>
      </c>
      <c r="J115" s="67" t="s">
        <v>88</v>
      </c>
      <c r="K115" s="67" t="e">
        <f>+H115/I115*100</f>
        <v>#REF!</v>
      </c>
      <c r="L115" s="60"/>
      <c r="M115" s="73">
        <v>2.0099999999999998</v>
      </c>
      <c r="N115" s="392"/>
    </row>
    <row r="116" spans="1:14" x14ac:dyDescent="0.4">
      <c r="A116" s="392"/>
      <c r="B116" s="43" t="s">
        <v>172</v>
      </c>
      <c r="C116" s="77"/>
      <c r="D116" s="77"/>
      <c r="E116" s="77"/>
      <c r="F116" s="77"/>
      <c r="G116" s="77"/>
      <c r="H116" s="77"/>
      <c r="I116" s="77"/>
      <c r="J116" s="77"/>
      <c r="K116" s="77"/>
      <c r="L116" s="77"/>
      <c r="M116" s="77"/>
      <c r="N116" s="392" t="s">
        <v>259</v>
      </c>
    </row>
    <row r="117" spans="1:14" ht="180" x14ac:dyDescent="0.4">
      <c r="A117" s="392"/>
      <c r="B117" s="43" t="s">
        <v>260</v>
      </c>
      <c r="C117" s="77" t="s">
        <v>261</v>
      </c>
      <c r="D117" s="77" t="s">
        <v>262</v>
      </c>
      <c r="E117" s="46">
        <v>53264</v>
      </c>
      <c r="F117" s="77">
        <v>117</v>
      </c>
      <c r="G117" s="46">
        <v>53000</v>
      </c>
      <c r="H117" s="46"/>
      <c r="I117" s="46">
        <v>53000</v>
      </c>
      <c r="J117" s="46">
        <v>100</v>
      </c>
      <c r="K117" s="46">
        <v>100</v>
      </c>
      <c r="L117" s="46"/>
      <c r="M117" s="56">
        <v>53000</v>
      </c>
      <c r="N117" s="392"/>
    </row>
    <row r="118" spans="1:14" ht="180" x14ac:dyDescent="0.4">
      <c r="A118" s="392"/>
      <c r="B118" s="43" t="s">
        <v>263</v>
      </c>
      <c r="C118" s="77" t="s">
        <v>261</v>
      </c>
      <c r="D118" s="77" t="s">
        <v>264</v>
      </c>
      <c r="E118" s="46">
        <v>56000</v>
      </c>
      <c r="F118" s="77">
        <v>100</v>
      </c>
      <c r="G118" s="46">
        <v>56000</v>
      </c>
      <c r="H118" s="46"/>
      <c r="I118" s="46">
        <v>56000</v>
      </c>
      <c r="J118" s="46">
        <v>100</v>
      </c>
      <c r="K118" s="46">
        <v>100</v>
      </c>
      <c r="L118" s="46"/>
      <c r="M118" s="56">
        <v>56000</v>
      </c>
      <c r="N118" s="392"/>
    </row>
    <row r="119" spans="1:14" ht="180" x14ac:dyDescent="0.4">
      <c r="A119" s="392"/>
      <c r="B119" s="43" t="s">
        <v>265</v>
      </c>
      <c r="C119" s="77" t="s">
        <v>261</v>
      </c>
      <c r="D119" s="77" t="s">
        <v>266</v>
      </c>
      <c r="E119" s="46">
        <v>1495</v>
      </c>
      <c r="F119" s="77">
        <v>114</v>
      </c>
      <c r="G119" s="46">
        <v>1495</v>
      </c>
      <c r="H119" s="46"/>
      <c r="I119" s="46">
        <v>1945</v>
      </c>
      <c r="J119" s="46"/>
      <c r="K119" s="46">
        <v>100</v>
      </c>
      <c r="L119" s="46"/>
      <c r="M119" s="56">
        <v>1260</v>
      </c>
      <c r="N119" s="392"/>
    </row>
    <row r="120" spans="1:14" x14ac:dyDescent="0.4">
      <c r="A120" s="392">
        <v>9</v>
      </c>
      <c r="B120" s="43" t="s">
        <v>267</v>
      </c>
      <c r="C120" s="77"/>
      <c r="D120" s="77"/>
      <c r="E120" s="77"/>
      <c r="F120" s="77"/>
      <c r="G120" s="77"/>
      <c r="H120" s="77"/>
      <c r="I120" s="77"/>
      <c r="J120" s="77"/>
      <c r="K120" s="77"/>
      <c r="L120" s="77"/>
      <c r="M120" s="77"/>
      <c r="N120" s="392" t="s">
        <v>268</v>
      </c>
    </row>
    <row r="121" spans="1:14" x14ac:dyDescent="0.4">
      <c r="A121" s="392"/>
      <c r="B121" s="68" t="s">
        <v>122</v>
      </c>
      <c r="C121" s="77"/>
      <c r="D121" s="77"/>
      <c r="E121" s="77"/>
      <c r="F121" s="77"/>
      <c r="G121" s="77"/>
      <c r="H121" s="77"/>
      <c r="I121" s="77"/>
      <c r="J121" s="77"/>
      <c r="K121" s="77"/>
      <c r="L121" s="77"/>
      <c r="M121" s="77"/>
      <c r="N121" s="392"/>
    </row>
    <row r="122" spans="1:14" x14ac:dyDescent="0.4">
      <c r="A122" s="392"/>
      <c r="B122" s="43" t="s">
        <v>95</v>
      </c>
      <c r="C122" s="77" t="s">
        <v>173</v>
      </c>
      <c r="D122" s="77">
        <v>15</v>
      </c>
      <c r="E122" s="77">
        <v>15</v>
      </c>
      <c r="F122" s="77">
        <v>100</v>
      </c>
      <c r="G122" s="77">
        <v>15</v>
      </c>
      <c r="H122" s="77"/>
      <c r="I122" s="77">
        <v>15</v>
      </c>
      <c r="J122" s="77">
        <f>I122/E122*100</f>
        <v>100</v>
      </c>
      <c r="K122" s="77">
        <f>I122/G122*100</f>
        <v>100</v>
      </c>
      <c r="L122" s="77"/>
      <c r="M122" s="77">
        <v>15</v>
      </c>
      <c r="N122" s="392"/>
    </row>
    <row r="123" spans="1:14" x14ac:dyDescent="0.4">
      <c r="A123" s="392"/>
      <c r="B123" s="43" t="s">
        <v>89</v>
      </c>
      <c r="C123" s="77" t="s">
        <v>174</v>
      </c>
      <c r="D123" s="77">
        <v>1</v>
      </c>
      <c r="E123" s="77">
        <v>1</v>
      </c>
      <c r="F123" s="77">
        <v>100</v>
      </c>
      <c r="G123" s="77">
        <v>2</v>
      </c>
      <c r="H123" s="77"/>
      <c r="I123" s="77">
        <v>2</v>
      </c>
      <c r="J123" s="77">
        <f>I123/E123*100</f>
        <v>200</v>
      </c>
      <c r="K123" s="77">
        <f>I123/G123*100</f>
        <v>100</v>
      </c>
      <c r="L123" s="77"/>
      <c r="M123" s="77">
        <v>2</v>
      </c>
      <c r="N123" s="392"/>
    </row>
    <row r="124" spans="1:14" ht="36" x14ac:dyDescent="0.4">
      <c r="A124" s="392"/>
      <c r="B124" s="43" t="s">
        <v>175</v>
      </c>
      <c r="C124" s="77" t="s">
        <v>24</v>
      </c>
      <c r="D124" s="77">
        <v>89</v>
      </c>
      <c r="E124" s="77">
        <v>91</v>
      </c>
      <c r="F124" s="77">
        <v>102</v>
      </c>
      <c r="G124" s="77">
        <v>91</v>
      </c>
      <c r="H124" s="77">
        <v>91</v>
      </c>
      <c r="I124" s="77" t="s">
        <v>102</v>
      </c>
      <c r="J124" s="77" t="s">
        <v>114</v>
      </c>
      <c r="K124" s="77" t="s">
        <v>114</v>
      </c>
      <c r="L124" s="60">
        <f t="shared" ref="L124:L126" si="13">+I124/H124*100</f>
        <v>101.86813186813185</v>
      </c>
      <c r="M124" s="77">
        <f>G124</f>
        <v>91</v>
      </c>
      <c r="N124" s="392"/>
    </row>
    <row r="125" spans="1:14" x14ac:dyDescent="0.4">
      <c r="A125" s="392"/>
      <c r="B125" s="43" t="s">
        <v>176</v>
      </c>
      <c r="C125" s="77" t="s">
        <v>24</v>
      </c>
      <c r="D125" s="77">
        <v>76.12</v>
      </c>
      <c r="E125" s="77">
        <v>87.3</v>
      </c>
      <c r="F125" s="77">
        <v>115</v>
      </c>
      <c r="G125" s="77">
        <v>89</v>
      </c>
      <c r="H125" s="77">
        <v>89</v>
      </c>
      <c r="I125" s="77" t="s">
        <v>103</v>
      </c>
      <c r="J125" s="77" t="s">
        <v>114</v>
      </c>
      <c r="K125" s="77" t="s">
        <v>114</v>
      </c>
      <c r="L125" s="60">
        <f t="shared" si="13"/>
        <v>103.93258426966293</v>
      </c>
      <c r="M125" s="77">
        <f>G125</f>
        <v>89</v>
      </c>
      <c r="N125" s="392"/>
    </row>
    <row r="126" spans="1:14" x14ac:dyDescent="0.4">
      <c r="A126" s="392"/>
      <c r="B126" s="43" t="s">
        <v>177</v>
      </c>
      <c r="C126" s="77" t="s">
        <v>24</v>
      </c>
      <c r="D126" s="77"/>
      <c r="E126" s="77"/>
      <c r="F126" s="77"/>
      <c r="G126" s="77">
        <v>70</v>
      </c>
      <c r="H126" s="77">
        <v>70</v>
      </c>
      <c r="I126" s="77" t="s">
        <v>104</v>
      </c>
      <c r="J126" s="77" t="s">
        <v>114</v>
      </c>
      <c r="K126" s="77" t="s">
        <v>114</v>
      </c>
      <c r="L126" s="60">
        <f t="shared" si="13"/>
        <v>123.71428571428571</v>
      </c>
      <c r="M126" s="77">
        <v>78</v>
      </c>
      <c r="N126" s="392"/>
    </row>
    <row r="127" spans="1:14" x14ac:dyDescent="0.4">
      <c r="A127" s="392"/>
      <c r="B127" s="68" t="s">
        <v>123</v>
      </c>
      <c r="C127" s="77"/>
      <c r="D127" s="77"/>
      <c r="E127" s="77"/>
      <c r="F127" s="77"/>
      <c r="G127" s="77"/>
      <c r="H127" s="77"/>
      <c r="I127" s="77"/>
      <c r="J127" s="77"/>
      <c r="K127" s="77"/>
      <c r="L127" s="77"/>
      <c r="M127" s="77"/>
      <c r="N127" s="392"/>
    </row>
    <row r="128" spans="1:14" ht="36" x14ac:dyDescent="0.4">
      <c r="A128" s="392"/>
      <c r="B128" s="69" t="s">
        <v>124</v>
      </c>
      <c r="C128" s="77"/>
      <c r="D128" s="77"/>
      <c r="E128" s="77"/>
      <c r="F128" s="77"/>
      <c r="G128" s="77"/>
      <c r="H128" s="77"/>
      <c r="I128" s="77"/>
      <c r="J128" s="77"/>
      <c r="K128" s="77"/>
      <c r="L128" s="77"/>
      <c r="M128" s="77">
        <v>80</v>
      </c>
      <c r="N128" s="392"/>
    </row>
    <row r="129" spans="1:16" ht="36" x14ac:dyDescent="0.4">
      <c r="A129" s="392"/>
      <c r="B129" s="69" t="s">
        <v>201</v>
      </c>
      <c r="C129" s="77"/>
      <c r="D129" s="77"/>
      <c r="E129" s="77"/>
      <c r="F129" s="77"/>
      <c r="G129" s="77"/>
      <c r="H129" s="77"/>
      <c r="I129" s="77"/>
      <c r="J129" s="77"/>
      <c r="K129" s="77"/>
      <c r="L129" s="77"/>
      <c r="M129" s="77">
        <v>50</v>
      </c>
      <c r="N129" s="392"/>
    </row>
    <row r="130" spans="1:16" ht="36" x14ac:dyDescent="0.4">
      <c r="A130" s="392"/>
      <c r="B130" s="69" t="s">
        <v>125</v>
      </c>
      <c r="C130" s="77"/>
      <c r="D130" s="77"/>
      <c r="E130" s="77"/>
      <c r="F130" s="77"/>
      <c r="G130" s="77"/>
      <c r="H130" s="77"/>
      <c r="I130" s="77"/>
      <c r="J130" s="77"/>
      <c r="K130" s="77"/>
      <c r="L130" s="77"/>
      <c r="M130" s="77">
        <v>70</v>
      </c>
      <c r="N130" s="392"/>
    </row>
    <row r="131" spans="1:16" x14ac:dyDescent="0.4">
      <c r="A131" s="392">
        <v>10</v>
      </c>
      <c r="B131" s="43" t="s">
        <v>269</v>
      </c>
      <c r="C131" s="77"/>
      <c r="D131" s="77"/>
      <c r="E131" s="77"/>
      <c r="F131" s="77"/>
      <c r="G131" s="77"/>
      <c r="H131" s="77"/>
      <c r="I131" s="77"/>
      <c r="J131" s="77"/>
      <c r="K131" s="77"/>
      <c r="L131" s="77"/>
      <c r="M131" s="77"/>
      <c r="N131" s="77"/>
    </row>
    <row r="132" spans="1:16" ht="54" x14ac:dyDescent="0.4">
      <c r="A132" s="392"/>
      <c r="B132" s="43" t="s">
        <v>178</v>
      </c>
      <c r="C132" s="77" t="s">
        <v>24</v>
      </c>
      <c r="D132" s="77">
        <v>6.4</v>
      </c>
      <c r="E132" s="77">
        <v>6.4</v>
      </c>
      <c r="F132" s="77">
        <v>100</v>
      </c>
      <c r="G132" s="77">
        <v>6.25</v>
      </c>
      <c r="H132" s="77"/>
      <c r="I132" s="77">
        <v>6.1</v>
      </c>
      <c r="J132" s="58">
        <f>+I132/E132</f>
        <v>0.95312499999999989</v>
      </c>
      <c r="K132" s="58">
        <f>+J132/F132</f>
        <v>9.5312499999999981E-3</v>
      </c>
      <c r="L132" s="58"/>
      <c r="M132" s="77">
        <v>3.85</v>
      </c>
      <c r="N132" s="77" t="s">
        <v>234</v>
      </c>
    </row>
    <row r="133" spans="1:16" x14ac:dyDescent="0.4">
      <c r="A133" s="392"/>
      <c r="B133" s="43" t="s">
        <v>179</v>
      </c>
      <c r="C133" s="77" t="s">
        <v>24</v>
      </c>
      <c r="D133" s="77">
        <v>98</v>
      </c>
      <c r="E133" s="77">
        <v>98</v>
      </c>
      <c r="F133" s="77">
        <v>100</v>
      </c>
      <c r="G133" s="77">
        <v>99</v>
      </c>
      <c r="H133" s="77">
        <v>99</v>
      </c>
      <c r="I133" s="77">
        <v>99</v>
      </c>
      <c r="J133" s="77"/>
      <c r="K133" s="77">
        <v>100</v>
      </c>
      <c r="L133" s="77">
        <f t="shared" ref="L133:L136" si="14">+I133/H133*100</f>
        <v>100</v>
      </c>
      <c r="M133" s="77">
        <v>99</v>
      </c>
      <c r="N133" s="392" t="s">
        <v>270</v>
      </c>
    </row>
    <row r="134" spans="1:16" ht="36" x14ac:dyDescent="0.4">
      <c r="A134" s="392"/>
      <c r="B134" s="43" t="s">
        <v>180</v>
      </c>
      <c r="C134" s="77" t="s">
        <v>24</v>
      </c>
      <c r="D134" s="77">
        <v>100</v>
      </c>
      <c r="E134" s="77">
        <v>100</v>
      </c>
      <c r="F134" s="77">
        <v>100</v>
      </c>
      <c r="G134" s="77">
        <v>99</v>
      </c>
      <c r="H134" s="77">
        <v>100</v>
      </c>
      <c r="I134" s="77">
        <v>100</v>
      </c>
      <c r="J134" s="77"/>
      <c r="K134" s="77" t="s">
        <v>111</v>
      </c>
      <c r="L134" s="77">
        <f t="shared" si="14"/>
        <v>100</v>
      </c>
      <c r="M134" s="77">
        <v>100</v>
      </c>
      <c r="N134" s="392"/>
    </row>
    <row r="135" spans="1:16" x14ac:dyDescent="0.4">
      <c r="A135" s="392"/>
      <c r="B135" s="43" t="s">
        <v>181</v>
      </c>
      <c r="C135" s="77" t="s">
        <v>24</v>
      </c>
      <c r="D135" s="77">
        <v>89.3</v>
      </c>
      <c r="E135" s="77">
        <v>92.4</v>
      </c>
      <c r="F135" s="77">
        <v>103</v>
      </c>
      <c r="G135" s="77">
        <v>90</v>
      </c>
      <c r="H135" s="77">
        <v>90</v>
      </c>
      <c r="I135" s="77" t="s">
        <v>112</v>
      </c>
      <c r="J135" s="77"/>
      <c r="K135" s="77" t="s">
        <v>113</v>
      </c>
      <c r="L135" s="60">
        <f t="shared" si="14"/>
        <v>102.66666666666669</v>
      </c>
      <c r="M135" s="77">
        <v>90</v>
      </c>
      <c r="N135" s="392"/>
    </row>
    <row r="136" spans="1:16" ht="36" x14ac:dyDescent="0.4">
      <c r="A136" s="392"/>
      <c r="B136" s="43" t="s">
        <v>182</v>
      </c>
      <c r="C136" s="77" t="s">
        <v>24</v>
      </c>
      <c r="D136" s="77">
        <v>90.67</v>
      </c>
      <c r="E136" s="77">
        <v>100</v>
      </c>
      <c r="F136" s="77">
        <v>110</v>
      </c>
      <c r="G136" s="77">
        <v>80</v>
      </c>
      <c r="H136" s="77">
        <v>100</v>
      </c>
      <c r="I136" s="77">
        <v>100</v>
      </c>
      <c r="J136" s="77"/>
      <c r="K136" s="77">
        <v>125</v>
      </c>
      <c r="L136" s="60">
        <f t="shared" si="14"/>
        <v>100</v>
      </c>
      <c r="M136" s="77">
        <v>100</v>
      </c>
      <c r="N136" s="392"/>
    </row>
    <row r="137" spans="1:16" ht="36" x14ac:dyDescent="0.4">
      <c r="A137" s="392"/>
      <c r="B137" s="69" t="s">
        <v>204</v>
      </c>
      <c r="C137" s="77" t="s">
        <v>24</v>
      </c>
      <c r="D137" s="77"/>
      <c r="E137" s="77"/>
      <c r="F137" s="77"/>
      <c r="G137" s="77"/>
      <c r="H137" s="77">
        <v>100</v>
      </c>
      <c r="I137" s="77">
        <v>100</v>
      </c>
      <c r="J137" s="77"/>
      <c r="K137" s="77"/>
      <c r="L137" s="77">
        <f>+I137/H137*100</f>
        <v>100</v>
      </c>
      <c r="M137" s="77"/>
      <c r="N137" s="392"/>
    </row>
    <row r="138" spans="1:16" x14ac:dyDescent="0.4">
      <c r="A138" s="392"/>
      <c r="B138" s="69" t="s">
        <v>271</v>
      </c>
      <c r="C138" s="77" t="s">
        <v>24</v>
      </c>
      <c r="D138" s="77"/>
      <c r="E138" s="77"/>
      <c r="F138" s="77"/>
      <c r="G138" s="77"/>
      <c r="H138" s="77"/>
      <c r="I138" s="77"/>
      <c r="J138" s="77"/>
      <c r="K138" s="77"/>
      <c r="L138" s="77"/>
      <c r="M138" s="77">
        <v>82</v>
      </c>
      <c r="N138" s="392" t="s">
        <v>272</v>
      </c>
    </row>
    <row r="139" spans="1:16" s="71" customFormat="1" x14ac:dyDescent="0.4">
      <c r="A139" s="392"/>
      <c r="B139" s="69" t="s">
        <v>273</v>
      </c>
      <c r="C139" s="70"/>
      <c r="D139" s="70"/>
      <c r="E139" s="70"/>
      <c r="F139" s="70"/>
      <c r="G139" s="70"/>
      <c r="H139" s="70"/>
      <c r="I139" s="70"/>
      <c r="J139" s="70"/>
      <c r="K139" s="70"/>
      <c r="L139" s="70"/>
      <c r="M139" s="70"/>
      <c r="N139" s="392"/>
      <c r="O139" s="41"/>
      <c r="P139" s="41"/>
    </row>
    <row r="140" spans="1:16" s="71" customFormat="1" x14ac:dyDescent="0.4">
      <c r="A140" s="392"/>
      <c r="B140" s="72" t="s">
        <v>87</v>
      </c>
      <c r="C140" s="77" t="s">
        <v>24</v>
      </c>
      <c r="D140" s="70"/>
      <c r="E140" s="70"/>
      <c r="F140" s="70"/>
      <c r="G140" s="70"/>
      <c r="H140" s="70"/>
      <c r="I140" s="70"/>
      <c r="J140" s="70"/>
      <c r="K140" s="70"/>
      <c r="L140" s="70"/>
      <c r="M140" s="70">
        <v>79</v>
      </c>
      <c r="N140" s="392"/>
      <c r="O140" s="41"/>
      <c r="P140" s="41"/>
    </row>
    <row r="141" spans="1:16" s="71" customFormat="1" x14ac:dyDescent="0.4">
      <c r="A141" s="392"/>
      <c r="B141" s="72" t="s">
        <v>274</v>
      </c>
      <c r="C141" s="77" t="s">
        <v>24</v>
      </c>
      <c r="D141" s="70"/>
      <c r="E141" s="70"/>
      <c r="F141" s="70"/>
      <c r="G141" s="70"/>
      <c r="H141" s="70"/>
      <c r="I141" s="70"/>
      <c r="J141" s="70"/>
      <c r="K141" s="70"/>
      <c r="L141" s="70"/>
      <c r="M141" s="70">
        <v>92</v>
      </c>
      <c r="N141" s="392"/>
      <c r="O141" s="41"/>
      <c r="P141" s="41"/>
    </row>
    <row r="142" spans="1:16" x14ac:dyDescent="0.4">
      <c r="A142" s="392"/>
      <c r="B142" s="43" t="s">
        <v>183</v>
      </c>
      <c r="C142" s="77" t="s">
        <v>24</v>
      </c>
      <c r="D142" s="77">
        <v>40</v>
      </c>
      <c r="E142" s="77">
        <v>45</v>
      </c>
      <c r="F142" s="77">
        <v>113</v>
      </c>
      <c r="G142" s="77">
        <v>50</v>
      </c>
      <c r="H142" s="77">
        <v>50</v>
      </c>
      <c r="I142" s="77">
        <v>50</v>
      </c>
      <c r="J142" s="52">
        <f>+I142/E142*100</f>
        <v>111.11111111111111</v>
      </c>
      <c r="K142" s="77">
        <f>+I142/G142*100</f>
        <v>100</v>
      </c>
      <c r="L142" s="77"/>
      <c r="M142" s="77">
        <v>55</v>
      </c>
      <c r="N142" s="392"/>
    </row>
    <row r="143" spans="1:16" x14ac:dyDescent="0.4">
      <c r="A143" s="392">
        <v>11</v>
      </c>
      <c r="B143" s="43" t="s">
        <v>275</v>
      </c>
      <c r="C143" s="77"/>
      <c r="D143" s="77"/>
      <c r="E143" s="77"/>
      <c r="F143" s="77"/>
      <c r="G143" s="77"/>
      <c r="H143" s="77"/>
      <c r="I143" s="77"/>
      <c r="J143" s="77"/>
      <c r="K143" s="77"/>
      <c r="L143" s="77"/>
      <c r="M143" s="77"/>
      <c r="N143" s="392" t="s">
        <v>234</v>
      </c>
    </row>
    <row r="144" spans="1:16" x14ac:dyDescent="0.4">
      <c r="A144" s="392"/>
      <c r="B144" s="43" t="s">
        <v>276</v>
      </c>
      <c r="C144" s="77" t="s">
        <v>93</v>
      </c>
      <c r="D144" s="77">
        <v>40</v>
      </c>
      <c r="E144" s="77">
        <v>43.5</v>
      </c>
      <c r="F144" s="77">
        <v>109</v>
      </c>
      <c r="G144" s="77">
        <v>46.2</v>
      </c>
      <c r="H144" s="77"/>
      <c r="I144" s="77"/>
      <c r="J144" s="77"/>
      <c r="K144" s="77"/>
      <c r="L144" s="77"/>
      <c r="M144" s="77"/>
      <c r="N144" s="392"/>
    </row>
    <row r="145" spans="1:14" x14ac:dyDescent="0.4">
      <c r="A145" s="392"/>
      <c r="B145" s="43" t="s">
        <v>276</v>
      </c>
      <c r="C145" s="77" t="s">
        <v>93</v>
      </c>
      <c r="D145" s="77">
        <v>40</v>
      </c>
      <c r="E145" s="77">
        <v>43.5</v>
      </c>
      <c r="F145" s="77">
        <v>109</v>
      </c>
      <c r="G145" s="77">
        <v>46.2</v>
      </c>
      <c r="H145" s="77"/>
      <c r="I145" s="77">
        <v>47</v>
      </c>
      <c r="J145" s="58">
        <f>+I145/E145</f>
        <v>1.0804597701149425</v>
      </c>
      <c r="K145" s="58">
        <f>+I145/G145</f>
        <v>1.0173160173160172</v>
      </c>
      <c r="L145" s="58"/>
      <c r="M145" s="77">
        <v>52.5</v>
      </c>
      <c r="N145" s="392"/>
    </row>
    <row r="146" spans="1:14" ht="36" x14ac:dyDescent="0.4">
      <c r="A146" s="392"/>
      <c r="B146" s="43" t="s">
        <v>277</v>
      </c>
      <c r="C146" s="77" t="s">
        <v>24</v>
      </c>
      <c r="D146" s="77">
        <v>41.21</v>
      </c>
      <c r="E146" s="77">
        <v>41.2</v>
      </c>
      <c r="F146" s="77">
        <v>100</v>
      </c>
      <c r="G146" s="77">
        <v>40.5</v>
      </c>
      <c r="H146" s="77"/>
      <c r="I146" s="77">
        <v>42</v>
      </c>
      <c r="J146" s="58">
        <f>+I146/E146</f>
        <v>1.0194174757281553</v>
      </c>
      <c r="K146" s="58">
        <f>+I146/G146</f>
        <v>1.037037037037037</v>
      </c>
      <c r="L146" s="58"/>
      <c r="M146" s="77">
        <v>42</v>
      </c>
      <c r="N146" s="392"/>
    </row>
    <row r="147" spans="1:14" ht="36" x14ac:dyDescent="0.4">
      <c r="A147" s="392"/>
      <c r="B147" s="43" t="s">
        <v>278</v>
      </c>
      <c r="C147" s="77" t="s">
        <v>24</v>
      </c>
      <c r="D147" s="77">
        <v>42</v>
      </c>
      <c r="E147" s="77">
        <v>45.6</v>
      </c>
      <c r="F147" s="77">
        <v>109</v>
      </c>
      <c r="G147" s="77">
        <v>43</v>
      </c>
      <c r="H147" s="77"/>
      <c r="I147" s="77">
        <v>45</v>
      </c>
      <c r="J147" s="58">
        <f>+I147/E147</f>
        <v>0.98684210526315785</v>
      </c>
      <c r="K147" s="58">
        <f>+I147/G147</f>
        <v>1.0465116279069768</v>
      </c>
      <c r="L147" s="58"/>
      <c r="M147" s="77">
        <v>44</v>
      </c>
      <c r="N147" s="392"/>
    </row>
    <row r="148" spans="1:14" x14ac:dyDescent="0.4">
      <c r="A148" s="392"/>
      <c r="B148" s="43" t="s">
        <v>279</v>
      </c>
      <c r="C148" s="77" t="s">
        <v>24</v>
      </c>
      <c r="D148" s="77">
        <v>36</v>
      </c>
      <c r="E148" s="77">
        <v>38.299999999999997</v>
      </c>
      <c r="F148" s="77">
        <v>106</v>
      </c>
      <c r="G148" s="77">
        <v>40</v>
      </c>
      <c r="H148" s="77"/>
      <c r="I148" s="77">
        <v>42</v>
      </c>
      <c r="J148" s="58">
        <f>+I148/E148</f>
        <v>1.0966057441253265</v>
      </c>
      <c r="K148" s="58">
        <f>+I148/G148</f>
        <v>1.05</v>
      </c>
      <c r="L148" s="58"/>
      <c r="M148" s="77">
        <v>44</v>
      </c>
      <c r="N148" s="392"/>
    </row>
    <row r="149" spans="1:14" ht="54" x14ac:dyDescent="0.4">
      <c r="A149" s="392"/>
      <c r="B149" s="43" t="s">
        <v>84</v>
      </c>
      <c r="C149" s="77" t="s">
        <v>24</v>
      </c>
      <c r="D149" s="77">
        <v>95</v>
      </c>
      <c r="E149" s="77">
        <v>95</v>
      </c>
      <c r="F149" s="77">
        <v>100</v>
      </c>
      <c r="G149" s="77">
        <v>96</v>
      </c>
      <c r="H149" s="77"/>
      <c r="I149" s="77">
        <v>96</v>
      </c>
      <c r="J149" s="58">
        <f>+I149/E149</f>
        <v>1.0105263157894737</v>
      </c>
      <c r="K149" s="58">
        <f>+I149/G149</f>
        <v>1</v>
      </c>
      <c r="L149" s="58"/>
      <c r="M149" s="77">
        <v>96</v>
      </c>
      <c r="N149" s="392"/>
    </row>
    <row r="150" spans="1:14" ht="54" x14ac:dyDescent="0.4">
      <c r="A150" s="392"/>
      <c r="B150" s="43" t="s">
        <v>184</v>
      </c>
      <c r="C150" s="77" t="s">
        <v>24</v>
      </c>
      <c r="D150" s="77">
        <v>90.3</v>
      </c>
      <c r="E150" s="77">
        <v>90</v>
      </c>
      <c r="F150" s="77">
        <v>99.7</v>
      </c>
      <c r="G150" s="77">
        <v>91</v>
      </c>
      <c r="H150" s="77"/>
      <c r="I150" s="77">
        <v>91.3</v>
      </c>
      <c r="J150" s="52">
        <f>I150/E150*100</f>
        <v>101.44444444444444</v>
      </c>
      <c r="K150" s="77">
        <v>101</v>
      </c>
      <c r="L150" s="77"/>
      <c r="M150" s="77">
        <v>92</v>
      </c>
      <c r="N150" s="77" t="s">
        <v>253</v>
      </c>
    </row>
    <row r="151" spans="1:14" ht="48" customHeight="1" x14ac:dyDescent="0.4">
      <c r="A151" s="392"/>
      <c r="B151" s="43" t="s">
        <v>85</v>
      </c>
      <c r="C151" s="77" t="s">
        <v>24</v>
      </c>
      <c r="D151" s="77" t="s">
        <v>109</v>
      </c>
      <c r="E151" s="77">
        <v>100</v>
      </c>
      <c r="F151" s="77">
        <v>100</v>
      </c>
      <c r="G151" s="77">
        <v>100</v>
      </c>
      <c r="H151" s="77"/>
      <c r="I151" s="77">
        <v>100</v>
      </c>
      <c r="J151" s="77">
        <v>100</v>
      </c>
      <c r="K151" s="77">
        <v>100</v>
      </c>
      <c r="L151" s="77"/>
      <c r="M151" s="77">
        <v>100</v>
      </c>
      <c r="N151" s="77" t="s">
        <v>272</v>
      </c>
    </row>
    <row r="152" spans="1:14" x14ac:dyDescent="0.4">
      <c r="A152" s="392">
        <v>12</v>
      </c>
      <c r="B152" s="43" t="s">
        <v>280</v>
      </c>
      <c r="C152" s="77"/>
      <c r="D152" s="77"/>
      <c r="E152" s="77"/>
      <c r="F152" s="77"/>
      <c r="G152" s="77"/>
      <c r="H152" s="77"/>
      <c r="I152" s="77"/>
      <c r="J152" s="77"/>
      <c r="K152" s="77"/>
      <c r="L152" s="77"/>
      <c r="M152" s="77"/>
      <c r="N152" s="392" t="s">
        <v>234</v>
      </c>
    </row>
    <row r="153" spans="1:14" x14ac:dyDescent="0.4">
      <c r="A153" s="392"/>
      <c r="B153" s="43" t="s">
        <v>185</v>
      </c>
      <c r="C153" s="77" t="s">
        <v>186</v>
      </c>
      <c r="D153" s="77" t="s">
        <v>187</v>
      </c>
      <c r="E153" s="77">
        <v>9</v>
      </c>
      <c r="F153" s="77">
        <v>300</v>
      </c>
      <c r="G153" s="77">
        <v>9</v>
      </c>
      <c r="H153" s="77">
        <v>9</v>
      </c>
      <c r="I153" s="77">
        <v>12</v>
      </c>
      <c r="J153" s="58">
        <f>+I153/E153</f>
        <v>1.3333333333333333</v>
      </c>
      <c r="K153" s="58">
        <f>+I153/G153</f>
        <v>1.3333333333333333</v>
      </c>
      <c r="L153" s="45">
        <f>+I153/H153</f>
        <v>1.3333333333333333</v>
      </c>
      <c r="M153" s="77">
        <v>10</v>
      </c>
      <c r="N153" s="392"/>
    </row>
    <row r="154" spans="1:14" x14ac:dyDescent="0.4">
      <c r="A154" s="392"/>
      <c r="B154" s="43" t="s">
        <v>281</v>
      </c>
      <c r="C154" s="77" t="s">
        <v>188</v>
      </c>
      <c r="D154" s="77" t="s">
        <v>189</v>
      </c>
      <c r="E154" s="77">
        <v>1</v>
      </c>
      <c r="F154" s="77">
        <v>100</v>
      </c>
      <c r="G154" s="77">
        <v>4</v>
      </c>
      <c r="H154" s="77">
        <v>4</v>
      </c>
      <c r="I154" s="77">
        <v>5</v>
      </c>
      <c r="J154" s="58">
        <f>+I154/E154</f>
        <v>5</v>
      </c>
      <c r="K154" s="58">
        <f>+I154/G154</f>
        <v>1.25</v>
      </c>
      <c r="L154" s="45">
        <f t="shared" ref="L154:L155" si="15">+I154/H154</f>
        <v>1.25</v>
      </c>
      <c r="M154" s="77">
        <v>3</v>
      </c>
      <c r="N154" s="392"/>
    </row>
    <row r="155" spans="1:14" x14ac:dyDescent="0.4">
      <c r="A155" s="392"/>
      <c r="B155" s="43" t="s">
        <v>190</v>
      </c>
      <c r="C155" s="77" t="s">
        <v>188</v>
      </c>
      <c r="D155" s="77"/>
      <c r="E155" s="77"/>
      <c r="F155" s="77"/>
      <c r="G155" s="77">
        <v>1</v>
      </c>
      <c r="H155" s="77">
        <v>1</v>
      </c>
      <c r="I155" s="77">
        <v>0</v>
      </c>
      <c r="J155" s="58"/>
      <c r="K155" s="45">
        <f>+I155/G155</f>
        <v>0</v>
      </c>
      <c r="L155" s="45">
        <f t="shared" si="15"/>
        <v>0</v>
      </c>
      <c r="M155" s="77">
        <v>1</v>
      </c>
      <c r="N155" s="392"/>
    </row>
    <row r="156" spans="1:14" x14ac:dyDescent="0.4">
      <c r="A156" s="392">
        <v>13</v>
      </c>
      <c r="B156" s="43" t="s">
        <v>282</v>
      </c>
      <c r="C156" s="77"/>
      <c r="D156" s="77"/>
      <c r="E156" s="77"/>
      <c r="F156" s="77"/>
      <c r="G156" s="77"/>
      <c r="H156" s="77"/>
      <c r="I156" s="77"/>
      <c r="J156" s="77"/>
      <c r="K156" s="77"/>
      <c r="L156" s="77"/>
      <c r="M156" s="77"/>
      <c r="N156" s="393" t="s">
        <v>272</v>
      </c>
    </row>
    <row r="157" spans="1:14" ht="54" x14ac:dyDescent="0.4">
      <c r="A157" s="392"/>
      <c r="B157" s="69" t="s">
        <v>283</v>
      </c>
      <c r="C157" s="77" t="s">
        <v>24</v>
      </c>
      <c r="D157" s="77"/>
      <c r="E157" s="77"/>
      <c r="F157" s="77"/>
      <c r="G157" s="77"/>
      <c r="H157" s="77"/>
      <c r="I157" s="77"/>
      <c r="J157" s="77"/>
      <c r="K157" s="77"/>
      <c r="L157" s="77">
        <v>42</v>
      </c>
      <c r="M157" s="77">
        <v>80</v>
      </c>
      <c r="N157" s="394"/>
    </row>
    <row r="158" spans="1:14" x14ac:dyDescent="0.4">
      <c r="A158" s="392"/>
      <c r="B158" s="43" t="s">
        <v>205</v>
      </c>
      <c r="C158" s="77" t="s">
        <v>24</v>
      </c>
      <c r="D158" s="77"/>
      <c r="E158" s="77"/>
      <c r="F158" s="77"/>
      <c r="G158" s="77"/>
      <c r="H158" s="77">
        <v>24</v>
      </c>
      <c r="I158" s="77">
        <v>24</v>
      </c>
      <c r="J158" s="77"/>
      <c r="K158" s="77"/>
      <c r="L158" s="77"/>
      <c r="M158" s="77"/>
      <c r="N158" s="394"/>
    </row>
    <row r="159" spans="1:14" ht="36" x14ac:dyDescent="0.4">
      <c r="A159" s="392"/>
      <c r="B159" s="43" t="s">
        <v>191</v>
      </c>
      <c r="C159" s="77" t="s">
        <v>192</v>
      </c>
      <c r="D159" s="77" t="s">
        <v>135</v>
      </c>
      <c r="E159" s="77">
        <v>3.89</v>
      </c>
      <c r="F159" s="77"/>
      <c r="G159" s="77">
        <v>4.2</v>
      </c>
      <c r="H159" s="77">
        <v>2</v>
      </c>
      <c r="I159" s="77">
        <v>19.82</v>
      </c>
      <c r="J159" s="61">
        <f>I159/E159*100</f>
        <v>509.51156812339332</v>
      </c>
      <c r="K159" s="73">
        <f>+I159/G159*100</f>
        <v>471.90476190476193</v>
      </c>
      <c r="L159" s="56">
        <f>+I159*100/H159</f>
        <v>991</v>
      </c>
      <c r="M159" s="77">
        <v>20</v>
      </c>
      <c r="N159" s="394"/>
    </row>
    <row r="160" spans="1:14" ht="36" x14ac:dyDescent="0.4">
      <c r="A160" s="392"/>
      <c r="B160" s="43" t="s">
        <v>193</v>
      </c>
      <c r="C160" s="77" t="s">
        <v>192</v>
      </c>
      <c r="D160" s="77" t="s">
        <v>135</v>
      </c>
      <c r="E160" s="77">
        <v>2.23</v>
      </c>
      <c r="F160" s="77"/>
      <c r="G160" s="77">
        <v>2.2999999999999998</v>
      </c>
      <c r="H160" s="77"/>
      <c r="I160" s="77">
        <v>7.72</v>
      </c>
      <c r="J160" s="61">
        <f t="shared" ref="J160:J165" si="16">I160/E160*100</f>
        <v>346.18834080717488</v>
      </c>
      <c r="K160" s="73">
        <f t="shared" ref="K160:K165" si="17">+I160/G160*100</f>
        <v>335.6521739130435</v>
      </c>
      <c r="L160" s="45"/>
      <c r="M160" s="77" t="s">
        <v>110</v>
      </c>
      <c r="N160" s="394"/>
    </row>
    <row r="161" spans="1:14" ht="36" x14ac:dyDescent="0.4">
      <c r="A161" s="392"/>
      <c r="B161" s="43" t="s">
        <v>194</v>
      </c>
      <c r="C161" s="77" t="s">
        <v>195</v>
      </c>
      <c r="D161" s="77" t="s">
        <v>135</v>
      </c>
      <c r="E161" s="77">
        <v>2.46</v>
      </c>
      <c r="F161" s="77"/>
      <c r="G161" s="77">
        <v>2.6</v>
      </c>
      <c r="H161" s="77"/>
      <c r="I161" s="77">
        <v>5.87</v>
      </c>
      <c r="J161" s="61">
        <f t="shared" si="16"/>
        <v>238.6178861788618</v>
      </c>
      <c r="K161" s="73">
        <f t="shared" si="17"/>
        <v>225.76923076923077</v>
      </c>
      <c r="L161" s="45"/>
      <c r="M161" s="77">
        <v>7</v>
      </c>
      <c r="N161" s="394"/>
    </row>
    <row r="162" spans="1:14" ht="36" x14ac:dyDescent="0.4">
      <c r="A162" s="392"/>
      <c r="B162" s="43" t="s">
        <v>196</v>
      </c>
      <c r="C162" s="77" t="s">
        <v>24</v>
      </c>
      <c r="D162" s="77" t="s">
        <v>135</v>
      </c>
      <c r="E162" s="77"/>
      <c r="F162" s="77"/>
      <c r="G162" s="77">
        <v>40</v>
      </c>
      <c r="H162" s="77">
        <v>40</v>
      </c>
      <c r="I162" s="77">
        <v>0</v>
      </c>
      <c r="J162" s="61"/>
      <c r="K162" s="73">
        <f t="shared" si="17"/>
        <v>0</v>
      </c>
      <c r="L162" s="45">
        <v>0</v>
      </c>
      <c r="M162" s="45">
        <v>0.45</v>
      </c>
      <c r="N162" s="394"/>
    </row>
    <row r="163" spans="1:14" ht="36" x14ac:dyDescent="0.4">
      <c r="A163" s="392"/>
      <c r="B163" s="43" t="s">
        <v>197</v>
      </c>
      <c r="C163" s="77" t="s">
        <v>24</v>
      </c>
      <c r="D163" s="77" t="s">
        <v>135</v>
      </c>
      <c r="E163" s="77">
        <v>93.7</v>
      </c>
      <c r="F163" s="77"/>
      <c r="G163" s="77">
        <v>94</v>
      </c>
      <c r="H163" s="77">
        <v>100</v>
      </c>
      <c r="I163" s="77">
        <v>65.06</v>
      </c>
      <c r="J163" s="61">
        <f t="shared" si="16"/>
        <v>69.434364994663824</v>
      </c>
      <c r="K163" s="73">
        <f t="shared" si="17"/>
        <v>69.212765957446805</v>
      </c>
      <c r="L163" s="45">
        <f>+I163/H163</f>
        <v>0.65060000000000007</v>
      </c>
      <c r="M163" s="77">
        <v>90</v>
      </c>
      <c r="N163" s="394"/>
    </row>
    <row r="164" spans="1:14" ht="36" x14ac:dyDescent="0.4">
      <c r="A164" s="392"/>
      <c r="B164" s="43" t="s">
        <v>198</v>
      </c>
      <c r="C164" s="77" t="s">
        <v>24</v>
      </c>
      <c r="D164" s="77" t="s">
        <v>135</v>
      </c>
      <c r="E164" s="77">
        <v>58.4</v>
      </c>
      <c r="F164" s="77"/>
      <c r="G164" s="77">
        <v>62</v>
      </c>
      <c r="H164" s="77"/>
      <c r="I164" s="77">
        <v>57.88</v>
      </c>
      <c r="J164" s="61">
        <f t="shared" si="16"/>
        <v>99.109589041095902</v>
      </c>
      <c r="K164" s="73">
        <f t="shared" si="17"/>
        <v>93.354838709677423</v>
      </c>
      <c r="L164" s="45"/>
      <c r="M164" s="77">
        <v>75</v>
      </c>
      <c r="N164" s="394"/>
    </row>
    <row r="165" spans="1:14" ht="36" x14ac:dyDescent="0.4">
      <c r="A165" s="392"/>
      <c r="B165" s="43" t="s">
        <v>199</v>
      </c>
      <c r="C165" s="77" t="s">
        <v>200</v>
      </c>
      <c r="D165" s="77" t="s">
        <v>135</v>
      </c>
      <c r="E165" s="77">
        <v>491</v>
      </c>
      <c r="F165" s="77"/>
      <c r="G165" s="77">
        <v>505</v>
      </c>
      <c r="H165" s="77"/>
      <c r="I165" s="77">
        <v>1045</v>
      </c>
      <c r="J165" s="61">
        <f t="shared" si="16"/>
        <v>212.83095723014256</v>
      </c>
      <c r="K165" s="73">
        <f t="shared" si="17"/>
        <v>206.93069306930693</v>
      </c>
      <c r="L165" s="45"/>
      <c r="M165" s="77"/>
      <c r="N165" s="395"/>
    </row>
    <row r="166" spans="1:14" ht="54" x14ac:dyDescent="0.4">
      <c r="A166" s="392"/>
      <c r="B166" s="43" t="s">
        <v>98</v>
      </c>
      <c r="C166" s="77" t="s">
        <v>97</v>
      </c>
      <c r="D166" s="77"/>
      <c r="E166" s="77"/>
      <c r="F166" s="77"/>
      <c r="G166" s="77">
        <v>17</v>
      </c>
      <c r="H166" s="77"/>
      <c r="I166" s="77">
        <v>0</v>
      </c>
      <c r="J166" s="61"/>
      <c r="K166" s="73">
        <f>+I166/G166*100</f>
        <v>0</v>
      </c>
      <c r="L166" s="73"/>
      <c r="M166" s="77">
        <v>17</v>
      </c>
      <c r="N166" s="76" t="s">
        <v>291</v>
      </c>
    </row>
    <row r="167" spans="1:14" ht="36" x14ac:dyDescent="0.4">
      <c r="A167" s="392"/>
      <c r="B167" s="69" t="s">
        <v>119</v>
      </c>
      <c r="C167" s="70" t="s">
        <v>118</v>
      </c>
      <c r="D167" s="77"/>
      <c r="E167" s="77"/>
      <c r="F167" s="77"/>
      <c r="G167" s="77"/>
      <c r="H167" s="77"/>
      <c r="I167" s="77"/>
      <c r="J167" s="77"/>
      <c r="K167" s="77"/>
      <c r="L167" s="77"/>
      <c r="M167" s="77"/>
      <c r="N167" s="77"/>
    </row>
    <row r="168" spans="1:14" ht="45" customHeight="1" x14ac:dyDescent="0.4">
      <c r="A168" s="392"/>
      <c r="B168" s="69" t="s">
        <v>120</v>
      </c>
      <c r="C168" s="77" t="s">
        <v>118</v>
      </c>
      <c r="D168" s="77"/>
      <c r="E168" s="77"/>
      <c r="F168" s="77"/>
      <c r="G168" s="77"/>
      <c r="H168" s="77"/>
      <c r="I168" s="77"/>
      <c r="J168" s="77"/>
      <c r="K168" s="77"/>
      <c r="L168" s="77"/>
      <c r="M168" s="45">
        <v>1</v>
      </c>
      <c r="N168" s="77" t="s">
        <v>117</v>
      </c>
    </row>
    <row r="169" spans="1:14" ht="47" customHeight="1" x14ac:dyDescent="0.4">
      <c r="A169" s="392"/>
      <c r="B169" s="69" t="s">
        <v>121</v>
      </c>
      <c r="C169" s="77" t="s">
        <v>118</v>
      </c>
      <c r="D169" s="77"/>
      <c r="E169" s="77"/>
      <c r="F169" s="77"/>
      <c r="G169" s="77"/>
      <c r="H169" s="77"/>
      <c r="I169" s="77"/>
      <c r="J169" s="77"/>
      <c r="K169" s="77"/>
      <c r="L169" s="77"/>
      <c r="M169" s="45">
        <v>1</v>
      </c>
      <c r="N169" s="77" t="s">
        <v>54</v>
      </c>
    </row>
    <row r="170" spans="1:14" x14ac:dyDescent="0.4">
      <c r="A170" s="392">
        <v>14</v>
      </c>
      <c r="B170" s="74" t="s">
        <v>284</v>
      </c>
      <c r="C170" s="77"/>
      <c r="D170" s="77"/>
      <c r="E170" s="77"/>
      <c r="F170" s="77"/>
      <c r="G170" s="77"/>
      <c r="H170" s="77"/>
      <c r="I170" s="77"/>
      <c r="J170" s="77"/>
      <c r="K170" s="77"/>
      <c r="L170" s="77"/>
      <c r="M170" s="77"/>
      <c r="N170" s="392" t="s">
        <v>206</v>
      </c>
    </row>
    <row r="171" spans="1:14" ht="72" x14ac:dyDescent="0.4">
      <c r="A171" s="392"/>
      <c r="B171" s="69" t="s">
        <v>285</v>
      </c>
      <c r="C171" s="77" t="s">
        <v>24</v>
      </c>
      <c r="D171" s="77"/>
      <c r="E171" s="77"/>
      <c r="F171" s="77"/>
      <c r="G171" s="77"/>
      <c r="H171" s="77"/>
      <c r="I171" s="77"/>
      <c r="J171" s="77"/>
      <c r="K171" s="77"/>
      <c r="L171" s="77"/>
      <c r="M171" s="77">
        <v>90</v>
      </c>
      <c r="N171" s="392"/>
    </row>
    <row r="172" spans="1:14" ht="36" x14ac:dyDescent="0.4">
      <c r="A172" s="392"/>
      <c r="B172" s="69" t="s">
        <v>292</v>
      </c>
      <c r="C172" s="77" t="s">
        <v>24</v>
      </c>
      <c r="D172" s="77"/>
      <c r="E172" s="77"/>
      <c r="F172" s="77"/>
      <c r="G172" s="77"/>
      <c r="H172" s="77"/>
      <c r="I172" s="77"/>
      <c r="J172" s="77"/>
      <c r="K172" s="77"/>
      <c r="L172" s="77"/>
      <c r="M172" s="77">
        <v>100</v>
      </c>
      <c r="N172" s="392"/>
    </row>
    <row r="173" spans="1:14" x14ac:dyDescent="0.4">
      <c r="A173" s="392"/>
      <c r="B173" s="69" t="s">
        <v>286</v>
      </c>
      <c r="C173" s="77" t="s">
        <v>24</v>
      </c>
      <c r="D173" s="77"/>
      <c r="E173" s="77"/>
      <c r="F173" s="77"/>
      <c r="G173" s="77"/>
      <c r="H173" s="77"/>
      <c r="I173" s="77"/>
      <c r="J173" s="77"/>
      <c r="K173" s="77"/>
      <c r="L173" s="77"/>
      <c r="M173" s="77">
        <v>0</v>
      </c>
      <c r="N173" s="392"/>
    </row>
    <row r="174" spans="1:14" ht="36" x14ac:dyDescent="0.4">
      <c r="A174" s="392"/>
      <c r="B174" s="69" t="s">
        <v>287</v>
      </c>
      <c r="C174" s="77" t="s">
        <v>24</v>
      </c>
      <c r="D174" s="77"/>
      <c r="E174" s="77"/>
      <c r="F174" s="77"/>
      <c r="G174" s="77"/>
      <c r="H174" s="77"/>
      <c r="I174" s="77"/>
      <c r="J174" s="77"/>
      <c r="K174" s="77"/>
      <c r="L174" s="77"/>
      <c r="M174" s="77">
        <v>0</v>
      </c>
      <c r="N174" s="392"/>
    </row>
  </sheetData>
  <mergeCells count="42">
    <mergeCell ref="N104:N115"/>
    <mergeCell ref="N116:N119"/>
    <mergeCell ref="A1:N1"/>
    <mergeCell ref="A2:N2"/>
    <mergeCell ref="A104:A111"/>
    <mergeCell ref="A112:A119"/>
    <mergeCell ref="N4:N5"/>
    <mergeCell ref="N8:N36"/>
    <mergeCell ref="A9:A30"/>
    <mergeCell ref="A31:A36"/>
    <mergeCell ref="A37:A53"/>
    <mergeCell ref="N37:N57"/>
    <mergeCell ref="A55:A57"/>
    <mergeCell ref="F4:F5"/>
    <mergeCell ref="G4:G5"/>
    <mergeCell ref="H4:H5"/>
    <mergeCell ref="I4:L4"/>
    <mergeCell ref="M4:M5"/>
    <mergeCell ref="A4:A5"/>
    <mergeCell ref="B4:B5"/>
    <mergeCell ref="C4:C5"/>
    <mergeCell ref="D4:D5"/>
    <mergeCell ref="E4:E5"/>
    <mergeCell ref="A58:A65"/>
    <mergeCell ref="N58:N65"/>
    <mergeCell ref="A67:A94"/>
    <mergeCell ref="N67:N94"/>
    <mergeCell ref="A95:A103"/>
    <mergeCell ref="N95:N103"/>
    <mergeCell ref="N120:N130"/>
    <mergeCell ref="A131:A142"/>
    <mergeCell ref="N133:N137"/>
    <mergeCell ref="N138:N142"/>
    <mergeCell ref="A143:A151"/>
    <mergeCell ref="N143:N149"/>
    <mergeCell ref="A120:A130"/>
    <mergeCell ref="A152:A155"/>
    <mergeCell ref="N152:N155"/>
    <mergeCell ref="A156:A169"/>
    <mergeCell ref="A170:A174"/>
    <mergeCell ref="N170:N174"/>
    <mergeCell ref="N156:N165"/>
  </mergeCells>
  <printOptions horizontalCentered="1"/>
  <pageMargins left="0.31496062992125984" right="0.15748031496062992" top="0.6692913385826772" bottom="0.35433070866141736" header="0.6692913385826772"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AW29"/>
  <sheetViews>
    <sheetView zoomScale="85" zoomScaleNormal="85" workbookViewId="0">
      <selection activeCell="R10" sqref="R10"/>
    </sheetView>
  </sheetViews>
  <sheetFormatPr defaultColWidth="9.08984375" defaultRowHeight="15.5" x14ac:dyDescent="0.35"/>
  <cols>
    <col min="1" max="1" width="7" style="4" customWidth="1"/>
    <col min="2" max="2" width="18.90625" style="1" customWidth="1"/>
    <col min="3" max="3" width="6.36328125" style="1" customWidth="1"/>
    <col min="4" max="4" width="5.90625" style="1" customWidth="1"/>
    <col min="5" max="8" width="8.54296875" style="1" customWidth="1"/>
    <col min="9" max="9" width="8.08984375" style="1" customWidth="1"/>
    <col min="10" max="11" width="7" style="1" customWidth="1"/>
    <col min="12" max="12" width="9.36328125" style="1" customWidth="1"/>
    <col min="13" max="13" width="7.6328125" style="1" customWidth="1"/>
    <col min="14" max="14" width="10" style="1" customWidth="1"/>
    <col min="15" max="17" width="9.08984375" style="16" customWidth="1"/>
    <col min="18" max="23" width="9.08984375" style="1" customWidth="1"/>
    <col min="24" max="26" width="9.08984375" style="16" customWidth="1"/>
    <col min="27" max="28" width="9.08984375" style="1"/>
    <col min="29" max="29" width="9.36328125" style="1" customWidth="1"/>
    <col min="30" max="32" width="9.36328125" style="16" customWidth="1"/>
    <col min="33" max="16384" width="9.08984375" style="1"/>
  </cols>
  <sheetData>
    <row r="1" spans="1:49" ht="36" customHeight="1" x14ac:dyDescent="0.35">
      <c r="A1" s="404" t="s">
        <v>80</v>
      </c>
      <c r="B1" s="404"/>
      <c r="C1" s="404"/>
      <c r="D1" s="404"/>
      <c r="E1" s="404"/>
      <c r="F1" s="404"/>
      <c r="G1" s="404"/>
      <c r="H1" s="404"/>
      <c r="I1" s="404"/>
      <c r="J1" s="404"/>
      <c r="K1" s="404"/>
      <c r="L1" s="404"/>
      <c r="M1" s="404"/>
      <c r="N1" s="404"/>
      <c r="O1" s="404"/>
      <c r="P1" s="404"/>
      <c r="Q1" s="404"/>
      <c r="R1" s="404"/>
    </row>
    <row r="2" spans="1:49" ht="30" customHeight="1" x14ac:dyDescent="0.35">
      <c r="A2" s="402" t="s">
        <v>72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35"/>
      <c r="AE2" s="35"/>
      <c r="AF2" s="35"/>
    </row>
    <row r="3" spans="1:49" x14ac:dyDescent="0.35">
      <c r="A3" s="406" t="s">
        <v>73</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36"/>
      <c r="AE3" s="36"/>
      <c r="AF3" s="36"/>
    </row>
    <row r="4" spans="1:49" x14ac:dyDescent="0.35">
      <c r="A4" s="402"/>
      <c r="B4" s="402"/>
      <c r="C4" s="3"/>
      <c r="D4" s="3"/>
      <c r="E4" s="10"/>
      <c r="F4" s="10"/>
      <c r="G4" s="10"/>
      <c r="H4" s="10"/>
      <c r="I4" s="3"/>
      <c r="J4" s="3"/>
      <c r="K4" s="3"/>
    </row>
    <row r="5" spans="1:49" x14ac:dyDescent="0.35">
      <c r="C5" s="20"/>
      <c r="D5" s="20"/>
      <c r="E5" s="20"/>
      <c r="F5" s="20"/>
      <c r="G5" s="20"/>
      <c r="H5" s="20"/>
      <c r="I5" s="20"/>
      <c r="J5" s="20"/>
      <c r="K5" s="20"/>
      <c r="AC5" s="10" t="s">
        <v>64</v>
      </c>
      <c r="AD5" s="37"/>
      <c r="AE5" s="37"/>
      <c r="AF5" s="37"/>
    </row>
    <row r="6" spans="1:49" ht="18" customHeight="1" x14ac:dyDescent="0.35">
      <c r="A6" s="403" t="s">
        <v>0</v>
      </c>
      <c r="B6" s="407" t="s">
        <v>1</v>
      </c>
      <c r="C6" s="405" t="s">
        <v>3</v>
      </c>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29"/>
      <c r="AN6" s="29"/>
      <c r="AO6" s="29"/>
      <c r="AP6" s="29"/>
      <c r="AQ6" s="29"/>
      <c r="AR6" s="29"/>
      <c r="AS6" s="29"/>
      <c r="AT6" s="29"/>
      <c r="AU6" s="29"/>
      <c r="AV6" s="29"/>
      <c r="AW6" s="29"/>
    </row>
    <row r="7" spans="1:49" ht="24" customHeight="1" x14ac:dyDescent="0.35">
      <c r="A7" s="403"/>
      <c r="B7" s="407"/>
      <c r="C7" s="400" t="s">
        <v>71</v>
      </c>
      <c r="D7" s="400"/>
      <c r="E7" s="400"/>
      <c r="F7" s="400"/>
      <c r="G7" s="400"/>
      <c r="H7" s="400"/>
      <c r="I7" s="400"/>
      <c r="J7" s="400"/>
      <c r="K7" s="400"/>
      <c r="L7" s="400"/>
      <c r="M7" s="400"/>
      <c r="N7" s="400"/>
      <c r="O7" s="400"/>
      <c r="P7" s="400"/>
      <c r="Q7" s="400"/>
      <c r="R7" s="400"/>
      <c r="S7" s="400"/>
      <c r="T7" s="400"/>
      <c r="U7" s="400"/>
      <c r="V7" s="400"/>
      <c r="W7" s="400"/>
      <c r="X7" s="400" t="s">
        <v>77</v>
      </c>
      <c r="Y7" s="400"/>
      <c r="Z7" s="400"/>
      <c r="AA7" s="400"/>
      <c r="AB7" s="400"/>
      <c r="AC7" s="400"/>
      <c r="AD7" s="400"/>
      <c r="AE7" s="400"/>
      <c r="AF7" s="400"/>
      <c r="AG7" s="400"/>
      <c r="AH7" s="400"/>
      <c r="AI7" s="400"/>
      <c r="AJ7" s="400"/>
      <c r="AK7" s="400"/>
      <c r="AL7" s="400"/>
    </row>
    <row r="8" spans="1:49" ht="27" customHeight="1" x14ac:dyDescent="0.35">
      <c r="A8" s="403"/>
      <c r="B8" s="407"/>
      <c r="C8" s="400" t="s">
        <v>61</v>
      </c>
      <c r="D8" s="400"/>
      <c r="E8" s="400"/>
      <c r="F8" s="400" t="s">
        <v>75</v>
      </c>
      <c r="G8" s="400"/>
      <c r="H8" s="400"/>
      <c r="I8" s="400" t="s">
        <v>62</v>
      </c>
      <c r="J8" s="400"/>
      <c r="K8" s="400"/>
      <c r="L8" s="400" t="s">
        <v>65</v>
      </c>
      <c r="M8" s="400"/>
      <c r="N8" s="400"/>
      <c r="O8" s="401" t="s">
        <v>74</v>
      </c>
      <c r="P8" s="401"/>
      <c r="Q8" s="401"/>
      <c r="R8" s="400" t="s">
        <v>79</v>
      </c>
      <c r="S8" s="400"/>
      <c r="T8" s="400"/>
      <c r="U8" s="400" t="s">
        <v>76</v>
      </c>
      <c r="V8" s="400"/>
      <c r="W8" s="400"/>
      <c r="X8" s="401" t="s">
        <v>78</v>
      </c>
      <c r="Y8" s="401"/>
      <c r="Z8" s="401"/>
      <c r="AA8" s="400" t="s">
        <v>65</v>
      </c>
      <c r="AB8" s="400"/>
      <c r="AC8" s="400"/>
      <c r="AD8" s="401" t="s">
        <v>74</v>
      </c>
      <c r="AE8" s="401"/>
      <c r="AF8" s="401"/>
      <c r="AG8" s="400" t="s">
        <v>79</v>
      </c>
      <c r="AH8" s="400"/>
      <c r="AI8" s="400"/>
      <c r="AJ8" s="400" t="s">
        <v>76</v>
      </c>
      <c r="AK8" s="400"/>
      <c r="AL8" s="400"/>
    </row>
    <row r="9" spans="1:49" ht="51" customHeight="1" x14ac:dyDescent="0.35">
      <c r="A9" s="403"/>
      <c r="B9" s="407"/>
      <c r="C9" s="2" t="s">
        <v>25</v>
      </c>
      <c r="D9" s="2" t="s">
        <v>26</v>
      </c>
      <c r="E9" s="2" t="s">
        <v>27</v>
      </c>
      <c r="F9" s="2"/>
      <c r="G9" s="2"/>
      <c r="H9" s="2"/>
      <c r="I9" s="2" t="s">
        <v>25</v>
      </c>
      <c r="J9" s="2" t="s">
        <v>26</v>
      </c>
      <c r="K9" s="2" t="s">
        <v>27</v>
      </c>
      <c r="L9" s="2" t="s">
        <v>25</v>
      </c>
      <c r="M9" s="2" t="s">
        <v>26</v>
      </c>
      <c r="N9" s="2" t="s">
        <v>27</v>
      </c>
      <c r="O9" s="32" t="s">
        <v>25</v>
      </c>
      <c r="P9" s="32" t="s">
        <v>26</v>
      </c>
      <c r="Q9" s="32" t="s">
        <v>27</v>
      </c>
      <c r="R9" s="2" t="s">
        <v>25</v>
      </c>
      <c r="S9" s="2" t="s">
        <v>26</v>
      </c>
      <c r="T9" s="2" t="s">
        <v>27</v>
      </c>
      <c r="U9" s="2" t="s">
        <v>25</v>
      </c>
      <c r="V9" s="2" t="s">
        <v>26</v>
      </c>
      <c r="W9" s="2" t="s">
        <v>27</v>
      </c>
      <c r="X9" s="32"/>
      <c r="Y9" s="32"/>
      <c r="Z9" s="32"/>
      <c r="AA9" s="2" t="s">
        <v>25</v>
      </c>
      <c r="AB9" s="2" t="s">
        <v>26</v>
      </c>
      <c r="AC9" s="2" t="s">
        <v>27</v>
      </c>
      <c r="AD9" s="32"/>
      <c r="AE9" s="32"/>
      <c r="AF9" s="32"/>
      <c r="AG9" s="5"/>
      <c r="AH9" s="5"/>
      <c r="AI9" s="5"/>
      <c r="AJ9" s="5"/>
      <c r="AK9" s="5"/>
      <c r="AL9" s="5"/>
    </row>
    <row r="10" spans="1:49" x14ac:dyDescent="0.35">
      <c r="A10" s="17">
        <v>1</v>
      </c>
      <c r="B10" s="18" t="s">
        <v>4</v>
      </c>
      <c r="C10" s="6">
        <v>476</v>
      </c>
      <c r="D10" s="6">
        <v>58</v>
      </c>
      <c r="E10" s="6">
        <v>2760.8</v>
      </c>
      <c r="F10" s="30">
        <v>920</v>
      </c>
      <c r="G10" s="31">
        <v>57.5</v>
      </c>
      <c r="H10" s="6">
        <f>F10*G10/10</f>
        <v>5290</v>
      </c>
      <c r="I10" s="6">
        <v>468</v>
      </c>
      <c r="J10" s="6">
        <v>61.7</v>
      </c>
      <c r="K10" s="6">
        <v>2887.5600000000004</v>
      </c>
      <c r="L10" s="6">
        <v>468</v>
      </c>
      <c r="M10" s="6">
        <v>58</v>
      </c>
      <c r="N10" s="6">
        <v>2714.4</v>
      </c>
      <c r="O10" s="33"/>
      <c r="P10" s="33"/>
      <c r="Q10" s="33"/>
      <c r="R10" s="7">
        <f>+O10*100/I10</f>
        <v>0</v>
      </c>
      <c r="S10" s="7">
        <f>+P10*100/J10</f>
        <v>0</v>
      </c>
      <c r="T10" s="7">
        <f>+Q10*100/K10</f>
        <v>0</v>
      </c>
      <c r="U10" s="7">
        <f>+O10*100/L10</f>
        <v>0</v>
      </c>
      <c r="V10" s="7">
        <f>+P10*100/M10</f>
        <v>0</v>
      </c>
      <c r="W10" s="7">
        <f>+Q10*100/N10</f>
        <v>0</v>
      </c>
      <c r="X10" s="33"/>
      <c r="Y10" s="33"/>
      <c r="Z10" s="33"/>
      <c r="AA10" s="7">
        <v>467</v>
      </c>
      <c r="AB10" s="7">
        <v>55</v>
      </c>
      <c r="AC10" s="7">
        <v>2568.5</v>
      </c>
      <c r="AD10" s="33"/>
      <c r="AE10" s="33"/>
      <c r="AF10" s="33"/>
      <c r="AG10" s="5" t="e">
        <f>+AD10*100/X10</f>
        <v>#DIV/0!</v>
      </c>
      <c r="AH10" s="5" t="e">
        <f>+AE10*100/Y10</f>
        <v>#DIV/0!</v>
      </c>
      <c r="AI10" s="5" t="e">
        <f>+AF10*100/Z10</f>
        <v>#DIV/0!</v>
      </c>
      <c r="AJ10" s="38">
        <f>+AD10*100/AA10</f>
        <v>0</v>
      </c>
      <c r="AK10" s="38">
        <f>+AE10*100/AB10</f>
        <v>0</v>
      </c>
      <c r="AL10" s="38">
        <f>+AF10*100/AC10</f>
        <v>0</v>
      </c>
    </row>
    <row r="11" spans="1:49" x14ac:dyDescent="0.35">
      <c r="A11" s="17">
        <v>2</v>
      </c>
      <c r="B11" s="18" t="s">
        <v>5</v>
      </c>
      <c r="C11" s="6">
        <v>320</v>
      </c>
      <c r="D11" s="6">
        <v>59</v>
      </c>
      <c r="E11" s="6">
        <v>1888</v>
      </c>
      <c r="F11" s="30">
        <v>640</v>
      </c>
      <c r="G11" s="31">
        <v>58</v>
      </c>
      <c r="H11" s="6">
        <f t="shared" ref="H11:H28" si="0">F11*G11/10</f>
        <v>3712</v>
      </c>
      <c r="I11" s="6">
        <v>320</v>
      </c>
      <c r="J11" s="6">
        <v>62.4</v>
      </c>
      <c r="K11" s="6">
        <v>1996.8</v>
      </c>
      <c r="L11" s="6">
        <v>320</v>
      </c>
      <c r="M11" s="6">
        <v>59</v>
      </c>
      <c r="N11" s="6">
        <v>1888</v>
      </c>
      <c r="O11" s="33"/>
      <c r="P11" s="33"/>
      <c r="Q11" s="33"/>
      <c r="R11" s="7">
        <f t="shared" ref="R11:R28" si="1">+O11*100/I11</f>
        <v>0</v>
      </c>
      <c r="S11" s="7">
        <f t="shared" ref="S11:S28" si="2">+P11*100/J11</f>
        <v>0</v>
      </c>
      <c r="T11" s="7">
        <f t="shared" ref="T11:T28" si="3">+Q11*100/K11</f>
        <v>0</v>
      </c>
      <c r="U11" s="7">
        <f t="shared" ref="U11:U28" si="4">+O11*100/L11</f>
        <v>0</v>
      </c>
      <c r="V11" s="7">
        <f t="shared" ref="V11:V28" si="5">+P11*100/M11</f>
        <v>0</v>
      </c>
      <c r="W11" s="7">
        <f t="shared" ref="W11:W28" si="6">+Q11*100/N11</f>
        <v>0</v>
      </c>
      <c r="X11" s="33"/>
      <c r="Y11" s="33"/>
      <c r="Z11" s="33"/>
      <c r="AA11" s="7">
        <v>320</v>
      </c>
      <c r="AB11" s="7">
        <v>55</v>
      </c>
      <c r="AC11" s="7">
        <v>1760</v>
      </c>
      <c r="AD11" s="33"/>
      <c r="AE11" s="33"/>
      <c r="AF11" s="33"/>
      <c r="AG11" s="5" t="e">
        <f t="shared" ref="AG11:AG29" si="7">+AD11*100/X11</f>
        <v>#DIV/0!</v>
      </c>
      <c r="AH11" s="5" t="e">
        <f t="shared" ref="AH11:AH29" si="8">+AE11*100/Y11</f>
        <v>#DIV/0!</v>
      </c>
      <c r="AI11" s="5" t="e">
        <f t="shared" ref="AI11:AI29" si="9">+AF11*100/Z11</f>
        <v>#DIV/0!</v>
      </c>
      <c r="AJ11" s="38">
        <f t="shared" ref="AJ11:AJ29" si="10">+AD11*100/AA11</f>
        <v>0</v>
      </c>
      <c r="AK11" s="38">
        <f t="shared" ref="AK11:AK29" si="11">+AE11*100/AB11</f>
        <v>0</v>
      </c>
      <c r="AL11" s="38">
        <f t="shared" ref="AL11:AL29" si="12">+AF11*100/AC11</f>
        <v>0</v>
      </c>
    </row>
    <row r="12" spans="1:49" x14ac:dyDescent="0.35">
      <c r="A12" s="17">
        <v>3</v>
      </c>
      <c r="B12" s="18" t="s">
        <v>6</v>
      </c>
      <c r="C12" s="6">
        <v>490</v>
      </c>
      <c r="D12" s="6">
        <v>58</v>
      </c>
      <c r="E12" s="6">
        <v>2842</v>
      </c>
      <c r="F12" s="30">
        <v>969</v>
      </c>
      <c r="G12" s="31">
        <v>57.5</v>
      </c>
      <c r="H12" s="6">
        <f t="shared" si="0"/>
        <v>5571.75</v>
      </c>
      <c r="I12" s="6">
        <v>490</v>
      </c>
      <c r="J12" s="6">
        <v>61.32</v>
      </c>
      <c r="K12" s="6">
        <v>3004.68</v>
      </c>
      <c r="L12" s="6">
        <v>490</v>
      </c>
      <c r="M12" s="6">
        <v>58</v>
      </c>
      <c r="N12" s="6">
        <v>2842</v>
      </c>
      <c r="O12" s="33"/>
      <c r="P12" s="33"/>
      <c r="Q12" s="33"/>
      <c r="R12" s="7">
        <f t="shared" si="1"/>
        <v>0</v>
      </c>
      <c r="S12" s="7">
        <f t="shared" si="2"/>
        <v>0</v>
      </c>
      <c r="T12" s="7">
        <f t="shared" si="3"/>
        <v>0</v>
      </c>
      <c r="U12" s="7">
        <f t="shared" si="4"/>
        <v>0</v>
      </c>
      <c r="V12" s="7">
        <f t="shared" si="5"/>
        <v>0</v>
      </c>
      <c r="W12" s="7">
        <f t="shared" si="6"/>
        <v>0</v>
      </c>
      <c r="X12" s="33"/>
      <c r="Y12" s="33"/>
      <c r="Z12" s="33"/>
      <c r="AA12" s="7">
        <v>488</v>
      </c>
      <c r="AB12" s="7">
        <v>55</v>
      </c>
      <c r="AC12" s="7">
        <v>2684</v>
      </c>
      <c r="AD12" s="33"/>
      <c r="AE12" s="33"/>
      <c r="AF12" s="33"/>
      <c r="AG12" s="5" t="e">
        <f t="shared" si="7"/>
        <v>#DIV/0!</v>
      </c>
      <c r="AH12" s="5" t="e">
        <f t="shared" si="8"/>
        <v>#DIV/0!</v>
      </c>
      <c r="AI12" s="5" t="e">
        <f t="shared" si="9"/>
        <v>#DIV/0!</v>
      </c>
      <c r="AJ12" s="38">
        <f t="shared" si="10"/>
        <v>0</v>
      </c>
      <c r="AK12" s="38">
        <f t="shared" si="11"/>
        <v>0</v>
      </c>
      <c r="AL12" s="38">
        <f t="shared" si="12"/>
        <v>0</v>
      </c>
    </row>
    <row r="13" spans="1:49" x14ac:dyDescent="0.35">
      <c r="A13" s="17">
        <v>4</v>
      </c>
      <c r="B13" s="18" t="s">
        <v>7</v>
      </c>
      <c r="C13" s="6">
        <v>261</v>
      </c>
      <c r="D13" s="6">
        <v>58</v>
      </c>
      <c r="E13" s="6">
        <v>1513.8</v>
      </c>
      <c r="F13" s="30">
        <v>550</v>
      </c>
      <c r="G13" s="31">
        <v>57.5</v>
      </c>
      <c r="H13" s="6">
        <f t="shared" si="0"/>
        <v>3162.5</v>
      </c>
      <c r="I13" s="6">
        <v>252</v>
      </c>
      <c r="J13" s="6">
        <v>60.3</v>
      </c>
      <c r="K13" s="6">
        <v>1519.56</v>
      </c>
      <c r="L13" s="6">
        <v>252</v>
      </c>
      <c r="M13" s="6">
        <v>58</v>
      </c>
      <c r="N13" s="6">
        <v>1461.6</v>
      </c>
      <c r="O13" s="33"/>
      <c r="P13" s="33"/>
      <c r="Q13" s="33"/>
      <c r="R13" s="7">
        <f t="shared" si="1"/>
        <v>0</v>
      </c>
      <c r="S13" s="7">
        <f t="shared" si="2"/>
        <v>0</v>
      </c>
      <c r="T13" s="7">
        <f t="shared" si="3"/>
        <v>0</v>
      </c>
      <c r="U13" s="7">
        <f t="shared" si="4"/>
        <v>0</v>
      </c>
      <c r="V13" s="7">
        <f t="shared" si="5"/>
        <v>0</v>
      </c>
      <c r="W13" s="7">
        <f t="shared" si="6"/>
        <v>0</v>
      </c>
      <c r="X13" s="33"/>
      <c r="Y13" s="33"/>
      <c r="Z13" s="33"/>
      <c r="AA13" s="7">
        <v>250</v>
      </c>
      <c r="AB13" s="7">
        <v>55</v>
      </c>
      <c r="AC13" s="7">
        <v>1375</v>
      </c>
      <c r="AD13" s="33"/>
      <c r="AE13" s="33"/>
      <c r="AF13" s="33"/>
      <c r="AG13" s="5" t="e">
        <f t="shared" si="7"/>
        <v>#DIV/0!</v>
      </c>
      <c r="AH13" s="5" t="e">
        <f t="shared" si="8"/>
        <v>#DIV/0!</v>
      </c>
      <c r="AI13" s="5" t="e">
        <f t="shared" si="9"/>
        <v>#DIV/0!</v>
      </c>
      <c r="AJ13" s="38">
        <f t="shared" si="10"/>
        <v>0</v>
      </c>
      <c r="AK13" s="38">
        <f t="shared" si="11"/>
        <v>0</v>
      </c>
      <c r="AL13" s="38">
        <f t="shared" si="12"/>
        <v>0</v>
      </c>
    </row>
    <row r="14" spans="1:49" x14ac:dyDescent="0.35">
      <c r="A14" s="17">
        <v>5</v>
      </c>
      <c r="B14" s="18" t="s">
        <v>8</v>
      </c>
      <c r="C14" s="6">
        <v>287</v>
      </c>
      <c r="D14" s="6">
        <v>58</v>
      </c>
      <c r="E14" s="6">
        <v>1664.6</v>
      </c>
      <c r="F14" s="30">
        <v>673</v>
      </c>
      <c r="G14" s="31">
        <v>57.5</v>
      </c>
      <c r="H14" s="6">
        <f t="shared" si="0"/>
        <v>3869.75</v>
      </c>
      <c r="I14" s="6">
        <v>262</v>
      </c>
      <c r="J14" s="6">
        <v>60.5</v>
      </c>
      <c r="K14" s="6">
        <v>1585.1</v>
      </c>
      <c r="L14" s="6">
        <v>262</v>
      </c>
      <c r="M14" s="6">
        <v>58</v>
      </c>
      <c r="N14" s="6">
        <v>1519.6</v>
      </c>
      <c r="O14" s="33"/>
      <c r="P14" s="33"/>
      <c r="Q14" s="33"/>
      <c r="R14" s="7">
        <f t="shared" si="1"/>
        <v>0</v>
      </c>
      <c r="S14" s="7">
        <f t="shared" si="2"/>
        <v>0</v>
      </c>
      <c r="T14" s="7">
        <f t="shared" si="3"/>
        <v>0</v>
      </c>
      <c r="U14" s="7">
        <f t="shared" si="4"/>
        <v>0</v>
      </c>
      <c r="V14" s="7">
        <f t="shared" si="5"/>
        <v>0</v>
      </c>
      <c r="W14" s="7">
        <f t="shared" si="6"/>
        <v>0</v>
      </c>
      <c r="X14" s="33"/>
      <c r="Y14" s="33"/>
      <c r="Z14" s="33"/>
      <c r="AA14" s="7">
        <v>266</v>
      </c>
      <c r="AB14" s="7">
        <v>55</v>
      </c>
      <c r="AC14" s="7">
        <v>1463</v>
      </c>
      <c r="AD14" s="33"/>
      <c r="AE14" s="33"/>
      <c r="AF14" s="33"/>
      <c r="AG14" s="5" t="e">
        <f t="shared" si="7"/>
        <v>#DIV/0!</v>
      </c>
      <c r="AH14" s="5" t="e">
        <f t="shared" si="8"/>
        <v>#DIV/0!</v>
      </c>
      <c r="AI14" s="5" t="e">
        <f t="shared" si="9"/>
        <v>#DIV/0!</v>
      </c>
      <c r="AJ14" s="38">
        <f t="shared" si="10"/>
        <v>0</v>
      </c>
      <c r="AK14" s="38">
        <f t="shared" si="11"/>
        <v>0</v>
      </c>
      <c r="AL14" s="38">
        <f t="shared" si="12"/>
        <v>0</v>
      </c>
    </row>
    <row r="15" spans="1:49" x14ac:dyDescent="0.35">
      <c r="A15" s="17">
        <v>6</v>
      </c>
      <c r="B15" s="18" t="s">
        <v>9</v>
      </c>
      <c r="C15" s="6">
        <v>257</v>
      </c>
      <c r="D15" s="6">
        <v>61</v>
      </c>
      <c r="E15" s="6">
        <v>1567.7</v>
      </c>
      <c r="F15" s="30">
        <v>489</v>
      </c>
      <c r="G15" s="31">
        <v>60</v>
      </c>
      <c r="H15" s="6">
        <f t="shared" si="0"/>
        <v>2934</v>
      </c>
      <c r="I15" s="6">
        <v>257</v>
      </c>
      <c r="J15" s="6">
        <v>64</v>
      </c>
      <c r="K15" s="6">
        <v>1644.8</v>
      </c>
      <c r="L15" s="6">
        <v>257</v>
      </c>
      <c r="M15" s="6">
        <v>61</v>
      </c>
      <c r="N15" s="6">
        <v>1567.7</v>
      </c>
      <c r="O15" s="33"/>
      <c r="P15" s="33"/>
      <c r="Q15" s="33"/>
      <c r="R15" s="7">
        <f t="shared" si="1"/>
        <v>0</v>
      </c>
      <c r="S15" s="7">
        <f t="shared" si="2"/>
        <v>0</v>
      </c>
      <c r="T15" s="7">
        <f t="shared" si="3"/>
        <v>0</v>
      </c>
      <c r="U15" s="7">
        <f t="shared" si="4"/>
        <v>0</v>
      </c>
      <c r="V15" s="7">
        <f t="shared" si="5"/>
        <v>0</v>
      </c>
      <c r="W15" s="7">
        <f t="shared" si="6"/>
        <v>0</v>
      </c>
      <c r="X15" s="33"/>
      <c r="Y15" s="33"/>
      <c r="Z15" s="33"/>
      <c r="AA15" s="7">
        <v>237.5</v>
      </c>
      <c r="AB15" s="7">
        <v>55</v>
      </c>
      <c r="AC15" s="7">
        <v>1306.25</v>
      </c>
      <c r="AD15" s="33"/>
      <c r="AE15" s="33"/>
      <c r="AF15" s="33"/>
      <c r="AG15" s="5" t="e">
        <f t="shared" si="7"/>
        <v>#DIV/0!</v>
      </c>
      <c r="AH15" s="5" t="e">
        <f t="shared" si="8"/>
        <v>#DIV/0!</v>
      </c>
      <c r="AI15" s="5" t="e">
        <f t="shared" si="9"/>
        <v>#DIV/0!</v>
      </c>
      <c r="AJ15" s="38">
        <f t="shared" si="10"/>
        <v>0</v>
      </c>
      <c r="AK15" s="38">
        <f t="shared" si="11"/>
        <v>0</v>
      </c>
      <c r="AL15" s="38">
        <f t="shared" si="12"/>
        <v>0</v>
      </c>
    </row>
    <row r="16" spans="1:49" x14ac:dyDescent="0.35">
      <c r="A16" s="17">
        <v>7</v>
      </c>
      <c r="B16" s="18" t="s">
        <v>10</v>
      </c>
      <c r="C16" s="6">
        <v>500</v>
      </c>
      <c r="D16" s="6">
        <v>59</v>
      </c>
      <c r="E16" s="6">
        <v>2950</v>
      </c>
      <c r="F16" s="30">
        <v>1010</v>
      </c>
      <c r="G16" s="31">
        <v>58.5</v>
      </c>
      <c r="H16" s="6">
        <f t="shared" si="0"/>
        <v>5908.5</v>
      </c>
      <c r="I16" s="6">
        <v>507</v>
      </c>
      <c r="J16" s="6">
        <v>62.4</v>
      </c>
      <c r="K16" s="6">
        <v>3163.68</v>
      </c>
      <c r="L16" s="6">
        <v>507</v>
      </c>
      <c r="M16" s="6">
        <v>59</v>
      </c>
      <c r="N16" s="6">
        <v>2991.3</v>
      </c>
      <c r="O16" s="33"/>
      <c r="P16" s="33"/>
      <c r="Q16" s="33"/>
      <c r="R16" s="7">
        <f t="shared" si="1"/>
        <v>0</v>
      </c>
      <c r="S16" s="7">
        <f t="shared" si="2"/>
        <v>0</v>
      </c>
      <c r="T16" s="7">
        <f t="shared" si="3"/>
        <v>0</v>
      </c>
      <c r="U16" s="7">
        <f t="shared" si="4"/>
        <v>0</v>
      </c>
      <c r="V16" s="7">
        <f t="shared" si="5"/>
        <v>0</v>
      </c>
      <c r="W16" s="7">
        <f t="shared" si="6"/>
        <v>0</v>
      </c>
      <c r="X16" s="33"/>
      <c r="Y16" s="33"/>
      <c r="Z16" s="33"/>
      <c r="AA16" s="7">
        <v>520</v>
      </c>
      <c r="AB16" s="7">
        <v>55</v>
      </c>
      <c r="AC16" s="7">
        <v>2860</v>
      </c>
      <c r="AD16" s="33"/>
      <c r="AE16" s="33"/>
      <c r="AF16" s="33"/>
      <c r="AG16" s="5" t="e">
        <f t="shared" si="7"/>
        <v>#DIV/0!</v>
      </c>
      <c r="AH16" s="5" t="e">
        <f t="shared" si="8"/>
        <v>#DIV/0!</v>
      </c>
      <c r="AI16" s="5" t="e">
        <f t="shared" si="9"/>
        <v>#DIV/0!</v>
      </c>
      <c r="AJ16" s="38">
        <f t="shared" si="10"/>
        <v>0</v>
      </c>
      <c r="AK16" s="38">
        <f t="shared" si="11"/>
        <v>0</v>
      </c>
      <c r="AL16" s="38">
        <f t="shared" si="12"/>
        <v>0</v>
      </c>
    </row>
    <row r="17" spans="1:38" x14ac:dyDescent="0.35">
      <c r="A17" s="17">
        <v>8</v>
      </c>
      <c r="B17" s="18" t="s">
        <v>11</v>
      </c>
      <c r="C17" s="6">
        <v>367</v>
      </c>
      <c r="D17" s="6">
        <v>61</v>
      </c>
      <c r="E17" s="6">
        <v>2238.6999999999998</v>
      </c>
      <c r="F17" s="30">
        <v>790</v>
      </c>
      <c r="G17" s="31">
        <v>60.5</v>
      </c>
      <c r="H17" s="6">
        <f t="shared" si="0"/>
        <v>4779.5</v>
      </c>
      <c r="I17" s="6">
        <v>367</v>
      </c>
      <c r="J17" s="6">
        <v>60.67</v>
      </c>
      <c r="K17" s="6">
        <v>2226.5889999999999</v>
      </c>
      <c r="L17" s="6">
        <v>367</v>
      </c>
      <c r="M17" s="6">
        <v>61</v>
      </c>
      <c r="N17" s="6">
        <v>2238.6999999999998</v>
      </c>
      <c r="O17" s="33"/>
      <c r="P17" s="33"/>
      <c r="Q17" s="33"/>
      <c r="R17" s="7">
        <f t="shared" si="1"/>
        <v>0</v>
      </c>
      <c r="S17" s="7">
        <f t="shared" si="2"/>
        <v>0</v>
      </c>
      <c r="T17" s="7">
        <f t="shared" si="3"/>
        <v>0</v>
      </c>
      <c r="U17" s="7">
        <f t="shared" si="4"/>
        <v>0</v>
      </c>
      <c r="V17" s="7">
        <f t="shared" si="5"/>
        <v>0</v>
      </c>
      <c r="W17" s="7">
        <f t="shared" si="6"/>
        <v>0</v>
      </c>
      <c r="X17" s="33"/>
      <c r="Y17" s="33"/>
      <c r="Z17" s="33"/>
      <c r="AA17" s="7">
        <v>360</v>
      </c>
      <c r="AB17" s="7">
        <v>55</v>
      </c>
      <c r="AC17" s="7">
        <v>1980</v>
      </c>
      <c r="AD17" s="33"/>
      <c r="AE17" s="33"/>
      <c r="AF17" s="33"/>
      <c r="AG17" s="5" t="e">
        <f t="shared" si="7"/>
        <v>#DIV/0!</v>
      </c>
      <c r="AH17" s="5" t="e">
        <f t="shared" si="8"/>
        <v>#DIV/0!</v>
      </c>
      <c r="AI17" s="5" t="e">
        <f t="shared" si="9"/>
        <v>#DIV/0!</v>
      </c>
      <c r="AJ17" s="38">
        <f t="shared" si="10"/>
        <v>0</v>
      </c>
      <c r="AK17" s="38">
        <f t="shared" si="11"/>
        <v>0</v>
      </c>
      <c r="AL17" s="38">
        <f t="shared" si="12"/>
        <v>0</v>
      </c>
    </row>
    <row r="18" spans="1:38" x14ac:dyDescent="0.35">
      <c r="A18" s="17">
        <v>9</v>
      </c>
      <c r="B18" s="18" t="s">
        <v>12</v>
      </c>
      <c r="C18" s="6">
        <v>478</v>
      </c>
      <c r="D18" s="6">
        <v>58</v>
      </c>
      <c r="E18" s="6">
        <v>2772.4</v>
      </c>
      <c r="F18" s="30">
        <v>980</v>
      </c>
      <c r="G18" s="31">
        <v>57</v>
      </c>
      <c r="H18" s="6">
        <f t="shared" si="0"/>
        <v>5586</v>
      </c>
      <c r="I18" s="6">
        <v>478.4</v>
      </c>
      <c r="J18" s="6">
        <v>60.2</v>
      </c>
      <c r="K18" s="6">
        <v>2879.9679999999998</v>
      </c>
      <c r="L18" s="6">
        <v>478.4</v>
      </c>
      <c r="M18" s="6">
        <v>58</v>
      </c>
      <c r="N18" s="6">
        <v>2774.72</v>
      </c>
      <c r="O18" s="33"/>
      <c r="P18" s="33"/>
      <c r="Q18" s="33"/>
      <c r="R18" s="7">
        <f t="shared" si="1"/>
        <v>0</v>
      </c>
      <c r="S18" s="7">
        <f t="shared" si="2"/>
        <v>0</v>
      </c>
      <c r="T18" s="7">
        <f t="shared" si="3"/>
        <v>0</v>
      </c>
      <c r="U18" s="7">
        <f t="shared" si="4"/>
        <v>0</v>
      </c>
      <c r="V18" s="7">
        <f t="shared" si="5"/>
        <v>0</v>
      </c>
      <c r="W18" s="7">
        <f t="shared" si="6"/>
        <v>0</v>
      </c>
      <c r="X18" s="33"/>
      <c r="Y18" s="33"/>
      <c r="Z18" s="33"/>
      <c r="AA18" s="7">
        <v>532.6</v>
      </c>
      <c r="AB18" s="7">
        <v>55</v>
      </c>
      <c r="AC18" s="7">
        <v>2929.3</v>
      </c>
      <c r="AD18" s="33"/>
      <c r="AE18" s="33"/>
      <c r="AF18" s="33"/>
      <c r="AG18" s="5" t="e">
        <f t="shared" si="7"/>
        <v>#DIV/0!</v>
      </c>
      <c r="AH18" s="5" t="e">
        <f t="shared" si="8"/>
        <v>#DIV/0!</v>
      </c>
      <c r="AI18" s="5" t="e">
        <f t="shared" si="9"/>
        <v>#DIV/0!</v>
      </c>
      <c r="AJ18" s="38">
        <f t="shared" si="10"/>
        <v>0</v>
      </c>
      <c r="AK18" s="38">
        <f t="shared" si="11"/>
        <v>0</v>
      </c>
      <c r="AL18" s="38">
        <f t="shared" si="12"/>
        <v>0</v>
      </c>
    </row>
    <row r="19" spans="1:38" x14ac:dyDescent="0.35">
      <c r="A19" s="17">
        <v>10</v>
      </c>
      <c r="B19" s="18" t="s">
        <v>13</v>
      </c>
      <c r="C19" s="6">
        <v>280</v>
      </c>
      <c r="D19" s="6">
        <v>59</v>
      </c>
      <c r="E19" s="6">
        <v>1652</v>
      </c>
      <c r="F19" s="30">
        <v>595</v>
      </c>
      <c r="G19" s="31">
        <v>59.5</v>
      </c>
      <c r="H19" s="6">
        <f t="shared" si="0"/>
        <v>3540.25</v>
      </c>
      <c r="I19" s="6">
        <v>285</v>
      </c>
      <c r="J19" s="6">
        <v>61.2</v>
      </c>
      <c r="K19" s="6">
        <v>1744.2</v>
      </c>
      <c r="L19" s="6">
        <v>285</v>
      </c>
      <c r="M19" s="6">
        <v>59</v>
      </c>
      <c r="N19" s="6">
        <v>1681.5</v>
      </c>
      <c r="O19" s="33"/>
      <c r="P19" s="33"/>
      <c r="Q19" s="33"/>
      <c r="R19" s="7">
        <f t="shared" si="1"/>
        <v>0</v>
      </c>
      <c r="S19" s="7">
        <f t="shared" si="2"/>
        <v>0</v>
      </c>
      <c r="T19" s="7">
        <f t="shared" si="3"/>
        <v>0</v>
      </c>
      <c r="U19" s="7">
        <f t="shared" si="4"/>
        <v>0</v>
      </c>
      <c r="V19" s="7">
        <f t="shared" si="5"/>
        <v>0</v>
      </c>
      <c r="W19" s="7">
        <f t="shared" si="6"/>
        <v>0</v>
      </c>
      <c r="X19" s="33"/>
      <c r="Y19" s="33"/>
      <c r="Z19" s="33"/>
      <c r="AA19" s="7">
        <v>285</v>
      </c>
      <c r="AB19" s="7">
        <v>55</v>
      </c>
      <c r="AC19" s="7">
        <v>1567.5</v>
      </c>
      <c r="AD19" s="33"/>
      <c r="AE19" s="33"/>
      <c r="AF19" s="33"/>
      <c r="AG19" s="5" t="e">
        <f t="shared" si="7"/>
        <v>#DIV/0!</v>
      </c>
      <c r="AH19" s="5" t="e">
        <f t="shared" si="8"/>
        <v>#DIV/0!</v>
      </c>
      <c r="AI19" s="5" t="e">
        <f t="shared" si="9"/>
        <v>#DIV/0!</v>
      </c>
      <c r="AJ19" s="38">
        <f t="shared" si="10"/>
        <v>0</v>
      </c>
      <c r="AK19" s="38">
        <f t="shared" si="11"/>
        <v>0</v>
      </c>
      <c r="AL19" s="38">
        <f t="shared" si="12"/>
        <v>0</v>
      </c>
    </row>
    <row r="20" spans="1:38" x14ac:dyDescent="0.35">
      <c r="A20" s="17">
        <v>11</v>
      </c>
      <c r="B20" s="18" t="s">
        <v>14</v>
      </c>
      <c r="C20" s="6">
        <v>271</v>
      </c>
      <c r="D20" s="6">
        <v>62</v>
      </c>
      <c r="E20" s="6">
        <v>1680.2</v>
      </c>
      <c r="F20" s="30">
        <v>537</v>
      </c>
      <c r="G20" s="31">
        <v>61</v>
      </c>
      <c r="H20" s="6">
        <f t="shared" si="0"/>
        <v>3275.7</v>
      </c>
      <c r="I20" s="6">
        <v>271</v>
      </c>
      <c r="J20" s="6">
        <v>64.900000000000006</v>
      </c>
      <c r="K20" s="6">
        <v>1758.7900000000002</v>
      </c>
      <c r="L20" s="6">
        <v>271</v>
      </c>
      <c r="M20" s="6">
        <v>62</v>
      </c>
      <c r="N20" s="6">
        <v>1680.2</v>
      </c>
      <c r="O20" s="33"/>
      <c r="P20" s="33"/>
      <c r="Q20" s="33"/>
      <c r="R20" s="7">
        <f t="shared" si="1"/>
        <v>0</v>
      </c>
      <c r="S20" s="7">
        <f t="shared" si="2"/>
        <v>0</v>
      </c>
      <c r="T20" s="7">
        <f t="shared" si="3"/>
        <v>0</v>
      </c>
      <c r="U20" s="7">
        <f t="shared" si="4"/>
        <v>0</v>
      </c>
      <c r="V20" s="7">
        <f t="shared" si="5"/>
        <v>0</v>
      </c>
      <c r="W20" s="7">
        <f t="shared" si="6"/>
        <v>0</v>
      </c>
      <c r="X20" s="33"/>
      <c r="Y20" s="33"/>
      <c r="Z20" s="33"/>
      <c r="AA20" s="7">
        <v>250</v>
      </c>
      <c r="AB20" s="7">
        <v>55</v>
      </c>
      <c r="AC20" s="7">
        <v>1375</v>
      </c>
      <c r="AD20" s="33"/>
      <c r="AE20" s="33"/>
      <c r="AF20" s="33"/>
      <c r="AG20" s="5" t="e">
        <f t="shared" si="7"/>
        <v>#DIV/0!</v>
      </c>
      <c r="AH20" s="5" t="e">
        <f t="shared" si="8"/>
        <v>#DIV/0!</v>
      </c>
      <c r="AI20" s="5" t="e">
        <f t="shared" si="9"/>
        <v>#DIV/0!</v>
      </c>
      <c r="AJ20" s="38">
        <f t="shared" si="10"/>
        <v>0</v>
      </c>
      <c r="AK20" s="38">
        <f t="shared" si="11"/>
        <v>0</v>
      </c>
      <c r="AL20" s="38">
        <f t="shared" si="12"/>
        <v>0</v>
      </c>
    </row>
    <row r="21" spans="1:38" x14ac:dyDescent="0.35">
      <c r="A21" s="17">
        <v>12</v>
      </c>
      <c r="B21" s="18" t="s">
        <v>15</v>
      </c>
      <c r="C21" s="6">
        <v>147</v>
      </c>
      <c r="D21" s="6">
        <v>59</v>
      </c>
      <c r="E21" s="6">
        <v>867.3</v>
      </c>
      <c r="F21" s="30">
        <v>332</v>
      </c>
      <c r="G21" s="31">
        <v>57</v>
      </c>
      <c r="H21" s="6">
        <f t="shared" si="0"/>
        <v>1892.4</v>
      </c>
      <c r="I21" s="6">
        <v>146.6</v>
      </c>
      <c r="J21" s="6">
        <v>60.7</v>
      </c>
      <c r="K21" s="6">
        <v>889.86200000000008</v>
      </c>
      <c r="L21" s="6">
        <v>146.6</v>
      </c>
      <c r="M21" s="6">
        <v>59</v>
      </c>
      <c r="N21" s="6">
        <v>864.93999999999994</v>
      </c>
      <c r="O21" s="33"/>
      <c r="P21" s="33"/>
      <c r="Q21" s="33"/>
      <c r="R21" s="7">
        <f t="shared" si="1"/>
        <v>0</v>
      </c>
      <c r="S21" s="7">
        <f t="shared" si="2"/>
        <v>0</v>
      </c>
      <c r="T21" s="7">
        <f t="shared" si="3"/>
        <v>0</v>
      </c>
      <c r="U21" s="7">
        <f t="shared" si="4"/>
        <v>0</v>
      </c>
      <c r="V21" s="7">
        <f t="shared" si="5"/>
        <v>0</v>
      </c>
      <c r="W21" s="7">
        <f t="shared" si="6"/>
        <v>0</v>
      </c>
      <c r="X21" s="33"/>
      <c r="Y21" s="33"/>
      <c r="Z21" s="33"/>
      <c r="AA21" s="7">
        <v>140</v>
      </c>
      <c r="AB21" s="7">
        <v>55</v>
      </c>
      <c r="AC21" s="7">
        <v>770</v>
      </c>
      <c r="AD21" s="33"/>
      <c r="AE21" s="33"/>
      <c r="AF21" s="33"/>
      <c r="AG21" s="5" t="e">
        <f t="shared" si="7"/>
        <v>#DIV/0!</v>
      </c>
      <c r="AH21" s="5" t="e">
        <f t="shared" si="8"/>
        <v>#DIV/0!</v>
      </c>
      <c r="AI21" s="5" t="e">
        <f t="shared" si="9"/>
        <v>#DIV/0!</v>
      </c>
      <c r="AJ21" s="38">
        <f t="shared" si="10"/>
        <v>0</v>
      </c>
      <c r="AK21" s="38">
        <f t="shared" si="11"/>
        <v>0</v>
      </c>
      <c r="AL21" s="38">
        <f t="shared" si="12"/>
        <v>0</v>
      </c>
    </row>
    <row r="22" spans="1:38" x14ac:dyDescent="0.35">
      <c r="A22" s="17">
        <v>13</v>
      </c>
      <c r="B22" s="18" t="s">
        <v>22</v>
      </c>
      <c r="C22" s="6">
        <v>237</v>
      </c>
      <c r="D22" s="6">
        <v>59</v>
      </c>
      <c r="E22" s="6">
        <v>1398.3</v>
      </c>
      <c r="F22" s="30">
        <v>460</v>
      </c>
      <c r="G22" s="31">
        <v>57.5</v>
      </c>
      <c r="H22" s="6">
        <f t="shared" si="0"/>
        <v>2645</v>
      </c>
      <c r="I22" s="6">
        <v>237</v>
      </c>
      <c r="J22" s="6">
        <v>60.3</v>
      </c>
      <c r="K22" s="6">
        <v>1429.11</v>
      </c>
      <c r="L22" s="6">
        <v>230</v>
      </c>
      <c r="M22" s="6">
        <v>59</v>
      </c>
      <c r="N22" s="6">
        <v>1357</v>
      </c>
      <c r="O22" s="33"/>
      <c r="P22" s="33"/>
      <c r="Q22" s="33"/>
      <c r="R22" s="7">
        <f t="shared" si="1"/>
        <v>0</v>
      </c>
      <c r="S22" s="7">
        <f t="shared" si="2"/>
        <v>0</v>
      </c>
      <c r="T22" s="7">
        <f t="shared" si="3"/>
        <v>0</v>
      </c>
      <c r="U22" s="7">
        <f t="shared" si="4"/>
        <v>0</v>
      </c>
      <c r="V22" s="7">
        <f t="shared" si="5"/>
        <v>0</v>
      </c>
      <c r="W22" s="7">
        <f t="shared" si="6"/>
        <v>0</v>
      </c>
      <c r="X22" s="33"/>
      <c r="Y22" s="33"/>
      <c r="Z22" s="33"/>
      <c r="AA22" s="7">
        <v>200</v>
      </c>
      <c r="AB22" s="7">
        <v>55</v>
      </c>
      <c r="AC22" s="7">
        <v>1100</v>
      </c>
      <c r="AD22" s="33"/>
      <c r="AE22" s="33"/>
      <c r="AF22" s="33"/>
      <c r="AG22" s="5" t="e">
        <f t="shared" si="7"/>
        <v>#DIV/0!</v>
      </c>
      <c r="AH22" s="5" t="e">
        <f t="shared" si="8"/>
        <v>#DIV/0!</v>
      </c>
      <c r="AI22" s="5" t="e">
        <f t="shared" si="9"/>
        <v>#DIV/0!</v>
      </c>
      <c r="AJ22" s="38">
        <f t="shared" si="10"/>
        <v>0</v>
      </c>
      <c r="AK22" s="38">
        <f t="shared" si="11"/>
        <v>0</v>
      </c>
      <c r="AL22" s="38">
        <f t="shared" si="12"/>
        <v>0</v>
      </c>
    </row>
    <row r="23" spans="1:38" x14ac:dyDescent="0.35">
      <c r="A23" s="17">
        <v>14</v>
      </c>
      <c r="B23" s="18" t="s">
        <v>16</v>
      </c>
      <c r="C23" s="6">
        <v>460</v>
      </c>
      <c r="D23" s="6">
        <v>59</v>
      </c>
      <c r="E23" s="6">
        <v>2714</v>
      </c>
      <c r="F23" s="30">
        <v>911</v>
      </c>
      <c r="G23" s="31">
        <v>57.5</v>
      </c>
      <c r="H23" s="6">
        <f t="shared" si="0"/>
        <v>5238.25</v>
      </c>
      <c r="I23" s="6">
        <v>458.9</v>
      </c>
      <c r="J23" s="6">
        <v>60.53</v>
      </c>
      <c r="K23" s="6">
        <v>2777.7217000000001</v>
      </c>
      <c r="L23" s="6">
        <v>460</v>
      </c>
      <c r="M23" s="6">
        <v>59</v>
      </c>
      <c r="N23" s="6">
        <v>2714</v>
      </c>
      <c r="O23" s="33"/>
      <c r="P23" s="33"/>
      <c r="Q23" s="33"/>
      <c r="R23" s="7">
        <f t="shared" si="1"/>
        <v>0</v>
      </c>
      <c r="S23" s="7">
        <f t="shared" si="2"/>
        <v>0</v>
      </c>
      <c r="T23" s="7">
        <f t="shared" si="3"/>
        <v>0</v>
      </c>
      <c r="U23" s="7">
        <f t="shared" si="4"/>
        <v>0</v>
      </c>
      <c r="V23" s="7">
        <f t="shared" si="5"/>
        <v>0</v>
      </c>
      <c r="W23" s="7">
        <f t="shared" si="6"/>
        <v>0</v>
      </c>
      <c r="X23" s="33"/>
      <c r="Y23" s="33"/>
      <c r="Z23" s="33"/>
      <c r="AA23" s="7">
        <v>455.9</v>
      </c>
      <c r="AB23" s="7">
        <v>55</v>
      </c>
      <c r="AC23" s="7">
        <v>2507.4499999999998</v>
      </c>
      <c r="AD23" s="33"/>
      <c r="AE23" s="33"/>
      <c r="AF23" s="33"/>
      <c r="AG23" s="5" t="e">
        <f t="shared" si="7"/>
        <v>#DIV/0!</v>
      </c>
      <c r="AH23" s="5" t="e">
        <f t="shared" si="8"/>
        <v>#DIV/0!</v>
      </c>
      <c r="AI23" s="5" t="e">
        <f t="shared" si="9"/>
        <v>#DIV/0!</v>
      </c>
      <c r="AJ23" s="38">
        <f t="shared" si="10"/>
        <v>0</v>
      </c>
      <c r="AK23" s="38">
        <f t="shared" si="11"/>
        <v>0</v>
      </c>
      <c r="AL23" s="38">
        <f t="shared" si="12"/>
        <v>0</v>
      </c>
    </row>
    <row r="24" spans="1:38" x14ac:dyDescent="0.35">
      <c r="A24" s="17">
        <v>15</v>
      </c>
      <c r="B24" s="18" t="s">
        <v>17</v>
      </c>
      <c r="C24" s="6">
        <v>590</v>
      </c>
      <c r="D24" s="6">
        <v>59</v>
      </c>
      <c r="E24" s="6">
        <v>3481</v>
      </c>
      <c r="F24" s="30">
        <v>1175</v>
      </c>
      <c r="G24" s="31">
        <v>57</v>
      </c>
      <c r="H24" s="6">
        <f t="shared" si="0"/>
        <v>6697.5</v>
      </c>
      <c r="I24" s="6">
        <v>590</v>
      </c>
      <c r="J24" s="6">
        <v>60</v>
      </c>
      <c r="K24" s="6">
        <v>3540</v>
      </c>
      <c r="L24" s="6">
        <v>590</v>
      </c>
      <c r="M24" s="6">
        <v>59</v>
      </c>
      <c r="N24" s="6">
        <v>3481</v>
      </c>
      <c r="O24" s="33"/>
      <c r="P24" s="33"/>
      <c r="Q24" s="33"/>
      <c r="R24" s="7">
        <f t="shared" si="1"/>
        <v>0</v>
      </c>
      <c r="S24" s="7">
        <f t="shared" si="2"/>
        <v>0</v>
      </c>
      <c r="T24" s="7">
        <f t="shared" si="3"/>
        <v>0</v>
      </c>
      <c r="U24" s="7">
        <f t="shared" si="4"/>
        <v>0</v>
      </c>
      <c r="V24" s="7">
        <f t="shared" si="5"/>
        <v>0</v>
      </c>
      <c r="W24" s="7">
        <f t="shared" si="6"/>
        <v>0</v>
      </c>
      <c r="X24" s="33"/>
      <c r="Y24" s="33"/>
      <c r="Z24" s="33"/>
      <c r="AA24" s="7">
        <v>585</v>
      </c>
      <c r="AB24" s="7">
        <v>55</v>
      </c>
      <c r="AC24" s="7">
        <v>3217.5</v>
      </c>
      <c r="AD24" s="33"/>
      <c r="AE24" s="33"/>
      <c r="AF24" s="33"/>
      <c r="AG24" s="5" t="e">
        <f t="shared" si="7"/>
        <v>#DIV/0!</v>
      </c>
      <c r="AH24" s="5" t="e">
        <f t="shared" si="8"/>
        <v>#DIV/0!</v>
      </c>
      <c r="AI24" s="5" t="e">
        <f t="shared" si="9"/>
        <v>#DIV/0!</v>
      </c>
      <c r="AJ24" s="38">
        <f t="shared" si="10"/>
        <v>0</v>
      </c>
      <c r="AK24" s="38">
        <f t="shared" si="11"/>
        <v>0</v>
      </c>
      <c r="AL24" s="38">
        <f t="shared" si="12"/>
        <v>0</v>
      </c>
    </row>
    <row r="25" spans="1:38" x14ac:dyDescent="0.35">
      <c r="A25" s="17">
        <v>16</v>
      </c>
      <c r="B25" s="18" t="s">
        <v>18</v>
      </c>
      <c r="C25" s="6">
        <v>480</v>
      </c>
      <c r="D25" s="6">
        <v>59</v>
      </c>
      <c r="E25" s="6">
        <v>2832</v>
      </c>
      <c r="F25" s="30">
        <v>890</v>
      </c>
      <c r="G25" s="31">
        <v>57</v>
      </c>
      <c r="H25" s="6">
        <f t="shared" si="0"/>
        <v>5073</v>
      </c>
      <c r="I25" s="6">
        <v>480</v>
      </c>
      <c r="J25" s="6">
        <v>64</v>
      </c>
      <c r="K25" s="6">
        <v>3072</v>
      </c>
      <c r="L25" s="6">
        <v>480</v>
      </c>
      <c r="M25" s="6">
        <v>59</v>
      </c>
      <c r="N25" s="6">
        <v>2832</v>
      </c>
      <c r="O25" s="33"/>
      <c r="P25" s="33"/>
      <c r="Q25" s="33"/>
      <c r="R25" s="7">
        <f t="shared" si="1"/>
        <v>0</v>
      </c>
      <c r="S25" s="7">
        <f t="shared" si="2"/>
        <v>0</v>
      </c>
      <c r="T25" s="7">
        <f t="shared" si="3"/>
        <v>0</v>
      </c>
      <c r="U25" s="7">
        <f t="shared" si="4"/>
        <v>0</v>
      </c>
      <c r="V25" s="7">
        <f t="shared" si="5"/>
        <v>0</v>
      </c>
      <c r="W25" s="7">
        <f t="shared" si="6"/>
        <v>0</v>
      </c>
      <c r="X25" s="33"/>
      <c r="Y25" s="33"/>
      <c r="Z25" s="33"/>
      <c r="AA25" s="7">
        <v>480</v>
      </c>
      <c r="AB25" s="7">
        <v>55</v>
      </c>
      <c r="AC25" s="7">
        <v>2640</v>
      </c>
      <c r="AD25" s="33"/>
      <c r="AE25" s="33"/>
      <c r="AF25" s="33"/>
      <c r="AG25" s="5" t="e">
        <f t="shared" si="7"/>
        <v>#DIV/0!</v>
      </c>
      <c r="AH25" s="5" t="e">
        <f t="shared" si="8"/>
        <v>#DIV/0!</v>
      </c>
      <c r="AI25" s="5" t="e">
        <f t="shared" si="9"/>
        <v>#DIV/0!</v>
      </c>
      <c r="AJ25" s="38">
        <f t="shared" si="10"/>
        <v>0</v>
      </c>
      <c r="AK25" s="38">
        <f t="shared" si="11"/>
        <v>0</v>
      </c>
      <c r="AL25" s="38">
        <f t="shared" si="12"/>
        <v>0</v>
      </c>
    </row>
    <row r="26" spans="1:38" x14ac:dyDescent="0.35">
      <c r="A26" s="17">
        <v>17</v>
      </c>
      <c r="B26" s="18" t="s">
        <v>19</v>
      </c>
      <c r="C26" s="6">
        <v>115</v>
      </c>
      <c r="D26" s="6">
        <v>58</v>
      </c>
      <c r="E26" s="6">
        <v>667</v>
      </c>
      <c r="F26" s="30">
        <v>165</v>
      </c>
      <c r="G26" s="31">
        <v>57</v>
      </c>
      <c r="H26" s="6">
        <f t="shared" si="0"/>
        <v>940.5</v>
      </c>
      <c r="I26" s="6">
        <v>115</v>
      </c>
      <c r="J26" s="6">
        <v>59</v>
      </c>
      <c r="K26" s="6">
        <v>678.5</v>
      </c>
      <c r="L26" s="6">
        <v>115</v>
      </c>
      <c r="M26" s="6">
        <v>58</v>
      </c>
      <c r="N26" s="6">
        <v>667</v>
      </c>
      <c r="O26" s="33"/>
      <c r="P26" s="33"/>
      <c r="Q26" s="33"/>
      <c r="R26" s="7">
        <f t="shared" si="1"/>
        <v>0</v>
      </c>
      <c r="S26" s="7">
        <f t="shared" si="2"/>
        <v>0</v>
      </c>
      <c r="T26" s="7">
        <f t="shared" si="3"/>
        <v>0</v>
      </c>
      <c r="U26" s="7">
        <f t="shared" si="4"/>
        <v>0</v>
      </c>
      <c r="V26" s="7">
        <f t="shared" si="5"/>
        <v>0</v>
      </c>
      <c r="W26" s="7">
        <f t="shared" si="6"/>
        <v>0</v>
      </c>
      <c r="X26" s="33"/>
      <c r="Y26" s="33"/>
      <c r="Z26" s="33"/>
      <c r="AA26" s="7">
        <v>70</v>
      </c>
      <c r="AB26" s="7">
        <v>55</v>
      </c>
      <c r="AC26" s="7">
        <v>385</v>
      </c>
      <c r="AD26" s="33"/>
      <c r="AE26" s="33"/>
      <c r="AF26" s="33"/>
      <c r="AG26" s="5" t="e">
        <f t="shared" si="7"/>
        <v>#DIV/0!</v>
      </c>
      <c r="AH26" s="5" t="e">
        <f t="shared" si="8"/>
        <v>#DIV/0!</v>
      </c>
      <c r="AI26" s="5" t="e">
        <f t="shared" si="9"/>
        <v>#DIV/0!</v>
      </c>
      <c r="AJ26" s="38">
        <f t="shared" si="10"/>
        <v>0</v>
      </c>
      <c r="AK26" s="38">
        <f t="shared" si="11"/>
        <v>0</v>
      </c>
      <c r="AL26" s="38">
        <f t="shared" si="12"/>
        <v>0</v>
      </c>
    </row>
    <row r="27" spans="1:38" x14ac:dyDescent="0.35">
      <c r="A27" s="17">
        <v>18</v>
      </c>
      <c r="B27" s="18" t="s">
        <v>20</v>
      </c>
      <c r="C27" s="6">
        <v>218</v>
      </c>
      <c r="D27" s="6">
        <v>59</v>
      </c>
      <c r="E27" s="6">
        <v>1286.2</v>
      </c>
      <c r="F27" s="30">
        <v>311</v>
      </c>
      <c r="G27" s="31">
        <v>58</v>
      </c>
      <c r="H27" s="6">
        <f t="shared" si="0"/>
        <v>1803.8</v>
      </c>
      <c r="I27" s="6">
        <v>218</v>
      </c>
      <c r="J27" s="6">
        <v>58.7</v>
      </c>
      <c r="K27" s="6">
        <v>1279.6600000000001</v>
      </c>
      <c r="L27" s="6">
        <v>218</v>
      </c>
      <c r="M27" s="6">
        <v>59</v>
      </c>
      <c r="N27" s="6">
        <v>1286.2</v>
      </c>
      <c r="O27" s="33"/>
      <c r="P27" s="33"/>
      <c r="Q27" s="33"/>
      <c r="R27" s="7">
        <f t="shared" si="1"/>
        <v>0</v>
      </c>
      <c r="S27" s="7">
        <f t="shared" si="2"/>
        <v>0</v>
      </c>
      <c r="T27" s="7">
        <f t="shared" si="3"/>
        <v>0</v>
      </c>
      <c r="U27" s="7">
        <f t="shared" si="4"/>
        <v>0</v>
      </c>
      <c r="V27" s="7">
        <f t="shared" si="5"/>
        <v>0</v>
      </c>
      <c r="W27" s="7">
        <f t="shared" si="6"/>
        <v>0</v>
      </c>
      <c r="X27" s="33"/>
      <c r="Y27" s="33"/>
      <c r="Z27" s="33"/>
      <c r="AA27" s="7">
        <v>163</v>
      </c>
      <c r="AB27" s="7">
        <v>55</v>
      </c>
      <c r="AC27" s="7">
        <v>896.5</v>
      </c>
      <c r="AD27" s="33"/>
      <c r="AE27" s="33"/>
      <c r="AF27" s="33"/>
      <c r="AG27" s="5" t="e">
        <f t="shared" si="7"/>
        <v>#DIV/0!</v>
      </c>
      <c r="AH27" s="5" t="e">
        <f t="shared" si="8"/>
        <v>#DIV/0!</v>
      </c>
      <c r="AI27" s="5" t="e">
        <f t="shared" si="9"/>
        <v>#DIV/0!</v>
      </c>
      <c r="AJ27" s="38">
        <f t="shared" si="10"/>
        <v>0</v>
      </c>
      <c r="AK27" s="38">
        <f t="shared" si="11"/>
        <v>0</v>
      </c>
      <c r="AL27" s="38">
        <f t="shared" si="12"/>
        <v>0</v>
      </c>
    </row>
    <row r="28" spans="1:38" x14ac:dyDescent="0.35">
      <c r="A28" s="17">
        <v>19</v>
      </c>
      <c r="B28" s="18" t="s">
        <v>21</v>
      </c>
      <c r="C28" s="6">
        <v>196</v>
      </c>
      <c r="D28" s="6">
        <v>58</v>
      </c>
      <c r="E28" s="6">
        <v>1136.8</v>
      </c>
      <c r="F28" s="30">
        <v>403</v>
      </c>
      <c r="G28" s="31">
        <v>58</v>
      </c>
      <c r="H28" s="6">
        <f t="shared" si="0"/>
        <v>2337.4</v>
      </c>
      <c r="I28" s="6">
        <v>215</v>
      </c>
      <c r="J28" s="6">
        <v>60</v>
      </c>
      <c r="K28" s="6">
        <v>1290</v>
      </c>
      <c r="L28" s="6">
        <v>203</v>
      </c>
      <c r="M28" s="6">
        <v>58</v>
      </c>
      <c r="N28" s="6">
        <v>1177.4000000000001</v>
      </c>
      <c r="O28" s="33"/>
      <c r="P28" s="33"/>
      <c r="Q28" s="33"/>
      <c r="R28" s="7">
        <f t="shared" si="1"/>
        <v>0</v>
      </c>
      <c r="S28" s="7">
        <f t="shared" si="2"/>
        <v>0</v>
      </c>
      <c r="T28" s="7">
        <f t="shared" si="3"/>
        <v>0</v>
      </c>
      <c r="U28" s="7">
        <f t="shared" si="4"/>
        <v>0</v>
      </c>
      <c r="V28" s="7">
        <f t="shared" si="5"/>
        <v>0</v>
      </c>
      <c r="W28" s="7">
        <f t="shared" si="6"/>
        <v>0</v>
      </c>
      <c r="X28" s="33"/>
      <c r="Y28" s="33"/>
      <c r="Z28" s="33"/>
      <c r="AA28" s="7">
        <v>180</v>
      </c>
      <c r="AB28" s="7">
        <v>55</v>
      </c>
      <c r="AC28" s="7">
        <v>990</v>
      </c>
      <c r="AD28" s="33"/>
      <c r="AE28" s="33"/>
      <c r="AF28" s="33"/>
      <c r="AG28" s="5" t="e">
        <f t="shared" si="7"/>
        <v>#DIV/0!</v>
      </c>
      <c r="AH28" s="5" t="e">
        <f t="shared" si="8"/>
        <v>#DIV/0!</v>
      </c>
      <c r="AI28" s="5" t="e">
        <f t="shared" si="9"/>
        <v>#DIV/0!</v>
      </c>
      <c r="AJ28" s="38">
        <f t="shared" si="10"/>
        <v>0</v>
      </c>
      <c r="AK28" s="38">
        <f t="shared" si="11"/>
        <v>0</v>
      </c>
      <c r="AL28" s="38">
        <f t="shared" si="12"/>
        <v>0</v>
      </c>
    </row>
    <row r="29" spans="1:38" s="21" customFormat="1" ht="18.75" customHeight="1" x14ac:dyDescent="0.35">
      <c r="A29" s="17"/>
      <c r="B29" s="19" t="s">
        <v>2</v>
      </c>
      <c r="C29" s="8">
        <f>SUM(C10:C28)</f>
        <v>6430</v>
      </c>
      <c r="D29" s="9">
        <f>SUM(D10:D28)/19</f>
        <v>59</v>
      </c>
      <c r="E29" s="8">
        <f>C29*D29/10</f>
        <v>37937</v>
      </c>
      <c r="F29" s="8"/>
      <c r="G29" s="8"/>
      <c r="H29" s="8"/>
      <c r="I29" s="9">
        <f>SUM(I10:I28)</f>
        <v>6417.9</v>
      </c>
      <c r="J29" s="9">
        <f>SUM(J10:J28)/19</f>
        <v>61.201052631578946</v>
      </c>
      <c r="K29" s="8">
        <f>I29*J29/10</f>
        <v>39278.223568421046</v>
      </c>
      <c r="L29" s="28">
        <f>+SUM(L10:L28)</f>
        <v>6400</v>
      </c>
      <c r="M29" s="28">
        <f>+SUM(M10:M28)</f>
        <v>1121</v>
      </c>
      <c r="N29" s="28">
        <f>+SUM(N10:N28)</f>
        <v>37739.26</v>
      </c>
      <c r="O29" s="34">
        <f>SUM(O10:O28)</f>
        <v>0</v>
      </c>
      <c r="P29" s="34">
        <f>SUM(P10:P28)/19</f>
        <v>0</v>
      </c>
      <c r="Q29" s="34">
        <f t="shared" ref="Q29:W29" si="13">SUM(Q10:Q28)/19</f>
        <v>0</v>
      </c>
      <c r="R29" s="34">
        <f t="shared" si="13"/>
        <v>0</v>
      </c>
      <c r="S29" s="34">
        <f t="shared" si="13"/>
        <v>0</v>
      </c>
      <c r="T29" s="34">
        <f t="shared" si="13"/>
        <v>0</v>
      </c>
      <c r="U29" s="34">
        <f t="shared" si="13"/>
        <v>0</v>
      </c>
      <c r="V29" s="34">
        <f t="shared" si="13"/>
        <v>0</v>
      </c>
      <c r="W29" s="34">
        <f t="shared" si="13"/>
        <v>0</v>
      </c>
      <c r="X29" s="34"/>
      <c r="Y29" s="34"/>
      <c r="Z29" s="34"/>
      <c r="AA29" s="27">
        <f>+SUM(AA10:AA28)</f>
        <v>6250</v>
      </c>
      <c r="AB29" s="27">
        <f>+SUM(AB10:AB28)</f>
        <v>1045</v>
      </c>
      <c r="AC29" s="27">
        <f>+SUM(AC10:AC28)</f>
        <v>34375</v>
      </c>
      <c r="AD29" s="39"/>
      <c r="AE29" s="39"/>
      <c r="AF29" s="39"/>
      <c r="AG29" s="5" t="e">
        <f t="shared" si="7"/>
        <v>#DIV/0!</v>
      </c>
      <c r="AH29" s="5" t="e">
        <f t="shared" si="8"/>
        <v>#DIV/0!</v>
      </c>
      <c r="AI29" s="5" t="e">
        <f t="shared" si="9"/>
        <v>#DIV/0!</v>
      </c>
      <c r="AJ29" s="38">
        <f t="shared" si="10"/>
        <v>0</v>
      </c>
      <c r="AK29" s="38">
        <f t="shared" si="11"/>
        <v>0</v>
      </c>
      <c r="AL29" s="38">
        <f t="shared" si="12"/>
        <v>0</v>
      </c>
    </row>
  </sheetData>
  <mergeCells count="21">
    <mergeCell ref="A2:AC2"/>
    <mergeCell ref="A6:A9"/>
    <mergeCell ref="AJ8:AL8"/>
    <mergeCell ref="A1:R1"/>
    <mergeCell ref="F8:H8"/>
    <mergeCell ref="C7:W7"/>
    <mergeCell ref="C8:E8"/>
    <mergeCell ref="C6:AL6"/>
    <mergeCell ref="L8:N8"/>
    <mergeCell ref="I8:K8"/>
    <mergeCell ref="A3:AC3"/>
    <mergeCell ref="AG8:AI8"/>
    <mergeCell ref="B6:B9"/>
    <mergeCell ref="X7:AL7"/>
    <mergeCell ref="AA8:AC8"/>
    <mergeCell ref="A4:B4"/>
    <mergeCell ref="U8:W8"/>
    <mergeCell ref="X8:Z8"/>
    <mergeCell ref="R8:T8"/>
    <mergeCell ref="AD8:AF8"/>
    <mergeCell ref="O8:Q8"/>
  </mergeCells>
  <phoneticPr fontId="0" type="noConversion"/>
  <pageMargins left="0.2" right="0.21" top="0.51" bottom="0.36" header="0.3" footer="0.27"/>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FFFF00"/>
  </sheetPr>
  <dimension ref="A2:J20"/>
  <sheetViews>
    <sheetView topLeftCell="A16" zoomScale="85" zoomScaleNormal="85" workbookViewId="0">
      <selection activeCell="C13" sqref="C13"/>
    </sheetView>
  </sheetViews>
  <sheetFormatPr defaultColWidth="9.08984375" defaultRowHeight="15.5" x14ac:dyDescent="0.35"/>
  <cols>
    <col min="1" max="1" width="9" style="4" customWidth="1"/>
    <col min="2" max="2" width="23.54296875" style="1" customWidth="1"/>
    <col min="3" max="3" width="21.54296875" style="1" customWidth="1"/>
    <col min="4" max="4" width="18.08984375" style="1" hidden="1" customWidth="1"/>
    <col min="5" max="5" width="18.36328125" style="1" hidden="1" customWidth="1"/>
    <col min="6" max="6" width="31.453125" style="1" hidden="1" customWidth="1"/>
    <col min="7" max="7" width="16" style="1" customWidth="1"/>
    <col min="8" max="8" width="15.90625" style="1" customWidth="1"/>
    <col min="9" max="9" width="15.90625" style="1" hidden="1" customWidth="1"/>
    <col min="10" max="10" width="11.453125" style="1" customWidth="1"/>
    <col min="11" max="16384" width="9.08984375" style="1"/>
  </cols>
  <sheetData>
    <row r="2" spans="1:10" x14ac:dyDescent="0.35">
      <c r="A2" s="402" t="e">
        <f>#REF!</f>
        <v>#REF!</v>
      </c>
      <c r="B2" s="402"/>
      <c r="C2" s="402"/>
      <c r="D2" s="402"/>
      <c r="E2" s="402"/>
      <c r="F2" s="402"/>
      <c r="G2" s="402"/>
    </row>
    <row r="3" spans="1:10" x14ac:dyDescent="0.35">
      <c r="A3" s="10" t="e">
        <f>#REF!</f>
        <v>#REF!</v>
      </c>
      <c r="B3" s="10"/>
      <c r="C3" s="10"/>
      <c r="D3" s="10"/>
      <c r="E3" s="10"/>
      <c r="F3" s="10"/>
    </row>
    <row r="4" spans="1:10" x14ac:dyDescent="0.35">
      <c r="A4" s="406"/>
      <c r="B4" s="406"/>
      <c r="C4" s="406"/>
      <c r="D4" s="406"/>
      <c r="E4" s="406"/>
      <c r="F4" s="406"/>
    </row>
    <row r="5" spans="1:10" ht="18" customHeight="1" x14ac:dyDescent="0.35">
      <c r="F5" s="22"/>
      <c r="I5" s="14" t="s">
        <v>33</v>
      </c>
    </row>
    <row r="6" spans="1:10" s="23" customFormat="1" ht="31.5" customHeight="1" x14ac:dyDescent="0.25">
      <c r="A6" s="407" t="s">
        <v>28</v>
      </c>
      <c r="B6" s="405" t="s">
        <v>47</v>
      </c>
      <c r="C6" s="405" t="s">
        <v>30</v>
      </c>
      <c r="D6" s="407" t="s">
        <v>32</v>
      </c>
      <c r="E6" s="407"/>
      <c r="F6" s="407"/>
      <c r="G6" s="407"/>
      <c r="H6" s="407"/>
      <c r="I6" s="407"/>
      <c r="J6" s="407"/>
    </row>
    <row r="7" spans="1:10" s="23" customFormat="1" ht="51" customHeight="1" x14ac:dyDescent="0.25">
      <c r="A7" s="407"/>
      <c r="B7" s="407"/>
      <c r="C7" s="405"/>
      <c r="D7" s="11" t="s">
        <v>31</v>
      </c>
      <c r="E7" s="11" t="s">
        <v>63</v>
      </c>
      <c r="F7" s="11" t="s">
        <v>68</v>
      </c>
      <c r="G7" s="11" t="s">
        <v>65</v>
      </c>
      <c r="H7" s="11" t="s">
        <v>82</v>
      </c>
      <c r="I7" s="11" t="s">
        <v>76</v>
      </c>
      <c r="J7" s="11" t="s">
        <v>81</v>
      </c>
    </row>
    <row r="8" spans="1:10" ht="46.5" x14ac:dyDescent="0.35">
      <c r="A8" s="12">
        <v>1</v>
      </c>
      <c r="B8" s="25" t="s">
        <v>37</v>
      </c>
      <c r="C8" s="25" t="s">
        <v>49</v>
      </c>
      <c r="D8" s="12" t="s">
        <v>48</v>
      </c>
      <c r="E8" s="12" t="str">
        <f>D8</f>
        <v>x</v>
      </c>
      <c r="F8" s="13" t="s">
        <v>70</v>
      </c>
      <c r="G8" s="12" t="s">
        <v>48</v>
      </c>
      <c r="H8" s="12" t="s">
        <v>48</v>
      </c>
      <c r="I8" s="5"/>
      <c r="J8" s="12" t="s">
        <v>48</v>
      </c>
    </row>
    <row r="9" spans="1:10" ht="46.5" x14ac:dyDescent="0.35">
      <c r="A9" s="12">
        <v>2</v>
      </c>
      <c r="B9" s="25" t="s">
        <v>67</v>
      </c>
      <c r="C9" s="25" t="s">
        <v>50</v>
      </c>
      <c r="D9" s="12" t="s">
        <v>48</v>
      </c>
      <c r="E9" s="12" t="str">
        <f t="shared" ref="E9:E20" si="0">D9</f>
        <v>x</v>
      </c>
      <c r="F9" s="13" t="s">
        <v>69</v>
      </c>
      <c r="G9" s="12" t="s">
        <v>48</v>
      </c>
      <c r="H9" s="12" t="s">
        <v>48</v>
      </c>
      <c r="I9" s="5"/>
      <c r="J9" s="12" t="s">
        <v>48</v>
      </c>
    </row>
    <row r="10" spans="1:10" ht="46.5" x14ac:dyDescent="0.35">
      <c r="A10" s="12">
        <v>3</v>
      </c>
      <c r="B10" s="25" t="s">
        <v>38</v>
      </c>
      <c r="C10" s="25" t="s">
        <v>51</v>
      </c>
      <c r="D10" s="12" t="s">
        <v>48</v>
      </c>
      <c r="E10" s="12" t="str">
        <f t="shared" si="0"/>
        <v>x</v>
      </c>
      <c r="F10" s="13" t="s">
        <v>69</v>
      </c>
      <c r="G10" s="12" t="s">
        <v>48</v>
      </c>
      <c r="H10" s="12" t="s">
        <v>48</v>
      </c>
      <c r="I10" s="5"/>
      <c r="J10" s="12" t="s">
        <v>48</v>
      </c>
    </row>
    <row r="11" spans="1:10" ht="28.5" customHeight="1" x14ac:dyDescent="0.35">
      <c r="A11" s="12">
        <v>4</v>
      </c>
      <c r="B11" s="25" t="s">
        <v>39</v>
      </c>
      <c r="C11" s="25" t="s">
        <v>52</v>
      </c>
      <c r="D11" s="12" t="s">
        <v>48</v>
      </c>
      <c r="E11" s="12"/>
      <c r="F11" s="13"/>
      <c r="G11" s="12" t="s">
        <v>48</v>
      </c>
      <c r="H11" s="12" t="s">
        <v>48</v>
      </c>
      <c r="I11" s="5"/>
      <c r="J11" s="12" t="s">
        <v>48</v>
      </c>
    </row>
    <row r="12" spans="1:10" ht="46.5" x14ac:dyDescent="0.35">
      <c r="A12" s="12">
        <v>5</v>
      </c>
      <c r="B12" s="25" t="s">
        <v>40</v>
      </c>
      <c r="C12" s="25" t="s">
        <v>53</v>
      </c>
      <c r="D12" s="12" t="s">
        <v>48</v>
      </c>
      <c r="E12" s="12" t="str">
        <f t="shared" si="0"/>
        <v>x</v>
      </c>
      <c r="F12" s="13" t="s">
        <v>69</v>
      </c>
      <c r="G12" s="12" t="s">
        <v>48</v>
      </c>
      <c r="H12" s="12" t="s">
        <v>48</v>
      </c>
      <c r="I12" s="5"/>
      <c r="J12" s="12" t="s">
        <v>48</v>
      </c>
    </row>
    <row r="13" spans="1:10" ht="46.5" x14ac:dyDescent="0.35">
      <c r="A13" s="12">
        <v>6</v>
      </c>
      <c r="B13" s="25" t="s">
        <v>41</v>
      </c>
      <c r="C13" s="25" t="s">
        <v>54</v>
      </c>
      <c r="D13" s="12" t="s">
        <v>48</v>
      </c>
      <c r="E13" s="12" t="str">
        <f t="shared" si="0"/>
        <v>x</v>
      </c>
      <c r="F13" s="13" t="s">
        <v>69</v>
      </c>
      <c r="G13" s="12" t="s">
        <v>48</v>
      </c>
      <c r="H13" s="12" t="s">
        <v>48</v>
      </c>
      <c r="I13" s="5"/>
      <c r="J13" s="12" t="s">
        <v>48</v>
      </c>
    </row>
    <row r="14" spans="1:10" ht="46.5" x14ac:dyDescent="0.35">
      <c r="A14" s="12">
        <v>7</v>
      </c>
      <c r="B14" s="25" t="s">
        <v>42</v>
      </c>
      <c r="C14" s="25" t="s">
        <v>55</v>
      </c>
      <c r="D14" s="12" t="s">
        <v>48</v>
      </c>
      <c r="E14" s="12" t="str">
        <f t="shared" si="0"/>
        <v>x</v>
      </c>
      <c r="F14" s="13" t="s">
        <v>69</v>
      </c>
      <c r="G14" s="12" t="s">
        <v>48</v>
      </c>
      <c r="H14" s="12" t="s">
        <v>48</v>
      </c>
      <c r="I14" s="5"/>
      <c r="J14" s="12" t="s">
        <v>48</v>
      </c>
    </row>
    <row r="15" spans="1:10" ht="46.5" x14ac:dyDescent="0.35">
      <c r="A15" s="12">
        <v>8</v>
      </c>
      <c r="B15" s="25" t="s">
        <v>43</v>
      </c>
      <c r="C15" s="25" t="s">
        <v>56</v>
      </c>
      <c r="D15" s="12" t="s">
        <v>48</v>
      </c>
      <c r="E15" s="12" t="str">
        <f t="shared" si="0"/>
        <v>x</v>
      </c>
      <c r="F15" s="13" t="s">
        <v>69</v>
      </c>
      <c r="G15" s="12" t="s">
        <v>48</v>
      </c>
      <c r="H15" s="12" t="s">
        <v>48</v>
      </c>
      <c r="I15" s="5"/>
      <c r="J15" s="12" t="s">
        <v>48</v>
      </c>
    </row>
    <row r="16" spans="1:10" ht="46.5" x14ac:dyDescent="0.35">
      <c r="A16" s="12">
        <v>9</v>
      </c>
      <c r="B16" s="25" t="s">
        <v>44</v>
      </c>
      <c r="C16" s="25" t="s">
        <v>57</v>
      </c>
      <c r="D16" s="12" t="s">
        <v>48</v>
      </c>
      <c r="E16" s="12" t="str">
        <f t="shared" si="0"/>
        <v>x</v>
      </c>
      <c r="F16" s="13" t="s">
        <v>69</v>
      </c>
      <c r="G16" s="12" t="s">
        <v>48</v>
      </c>
      <c r="H16" s="12" t="s">
        <v>48</v>
      </c>
      <c r="I16" s="5"/>
      <c r="J16" s="12" t="s">
        <v>48</v>
      </c>
    </row>
    <row r="17" spans="1:10" ht="46.5" x14ac:dyDescent="0.35">
      <c r="A17" s="12">
        <v>10</v>
      </c>
      <c r="B17" s="25" t="s">
        <v>45</v>
      </c>
      <c r="C17" s="25" t="s">
        <v>58</v>
      </c>
      <c r="D17" s="12" t="s">
        <v>48</v>
      </c>
      <c r="E17" s="12" t="str">
        <f t="shared" si="0"/>
        <v>x</v>
      </c>
      <c r="F17" s="13" t="s">
        <v>69</v>
      </c>
      <c r="G17" s="12" t="s">
        <v>48</v>
      </c>
      <c r="H17" s="12" t="s">
        <v>48</v>
      </c>
      <c r="I17" s="5"/>
      <c r="J17" s="12" t="s">
        <v>48</v>
      </c>
    </row>
    <row r="18" spans="1:10" ht="46.5" x14ac:dyDescent="0.35">
      <c r="A18" s="12">
        <v>11</v>
      </c>
      <c r="B18" s="25" t="s">
        <v>46</v>
      </c>
      <c r="C18" s="25" t="s">
        <v>59</v>
      </c>
      <c r="D18" s="12" t="s">
        <v>48</v>
      </c>
      <c r="E18" s="12" t="str">
        <f t="shared" si="0"/>
        <v>x</v>
      </c>
      <c r="F18" s="13" t="s">
        <v>69</v>
      </c>
      <c r="G18" s="12" t="s">
        <v>48</v>
      </c>
      <c r="H18" s="12" t="s">
        <v>48</v>
      </c>
      <c r="I18" s="5"/>
      <c r="J18" s="12" t="s">
        <v>48</v>
      </c>
    </row>
    <row r="19" spans="1:10" ht="46.5" x14ac:dyDescent="0.35">
      <c r="A19" s="12">
        <v>12</v>
      </c>
      <c r="B19" s="26" t="s">
        <v>66</v>
      </c>
      <c r="C19" s="26" t="s">
        <v>59</v>
      </c>
      <c r="D19" s="15" t="s">
        <v>48</v>
      </c>
      <c r="E19" s="15" t="str">
        <f t="shared" si="0"/>
        <v>x</v>
      </c>
      <c r="F19" s="24" t="s">
        <v>69</v>
      </c>
      <c r="G19" s="15" t="s">
        <v>48</v>
      </c>
      <c r="H19" s="15" t="s">
        <v>48</v>
      </c>
      <c r="I19" s="5"/>
      <c r="J19" s="15" t="s">
        <v>48</v>
      </c>
    </row>
    <row r="20" spans="1:10" ht="46.5" x14ac:dyDescent="0.35">
      <c r="A20" s="12">
        <v>13</v>
      </c>
      <c r="B20" s="25" t="s">
        <v>60</v>
      </c>
      <c r="C20" s="25" t="s">
        <v>55</v>
      </c>
      <c r="D20" s="12" t="s">
        <v>48</v>
      </c>
      <c r="E20" s="12" t="str">
        <f t="shared" si="0"/>
        <v>x</v>
      </c>
      <c r="F20" s="13" t="s">
        <v>69</v>
      </c>
      <c r="G20" s="12" t="s">
        <v>48</v>
      </c>
      <c r="H20" s="12" t="s">
        <v>48</v>
      </c>
      <c r="I20" s="5"/>
      <c r="J20" s="12" t="s">
        <v>48</v>
      </c>
    </row>
  </sheetData>
  <mergeCells count="6">
    <mergeCell ref="C6:C7"/>
    <mergeCell ref="B6:B7"/>
    <mergeCell ref="A6:A7"/>
    <mergeCell ref="A4:F4"/>
    <mergeCell ref="A2:G2"/>
    <mergeCell ref="D6:J6"/>
  </mergeCells>
  <pageMargins left="0.59055118110236204" right="0.31496062992126" top="0.52" bottom="0.39"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SỐ LIỆU NĂM 2023</vt:lpstr>
      <vt:lpstr>Tong hop</vt:lpstr>
      <vt:lpstr>Cay lua</vt:lpstr>
      <vt:lpstr>ATTP - KTHT</vt:lpstr>
      <vt:lpstr>'Tong hop'!Print_Area</vt:lpstr>
      <vt:lpstr>'Cay lua'!Print_Titles</vt:lpstr>
      <vt:lpstr>'SỐ LIỆU NĂM 2023'!Print_Titles</vt:lpstr>
      <vt:lpstr>'Tong hop'!Print_Titles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Vũ Minh Hào</cp:lastModifiedBy>
  <cp:lastPrinted>2023-12-05T02:55:18Z</cp:lastPrinted>
  <dcterms:created xsi:type="dcterms:W3CDTF">1996-10-14T23:33:28Z</dcterms:created>
  <dcterms:modified xsi:type="dcterms:W3CDTF">2023-12-08T02:46:34Z</dcterms:modified>
</cp:coreProperties>
</file>