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F3EF6621-4074-419E-B730-DB0C2B76E2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Sheet1!$Q$1:$Q$178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5" i="1" l="1"/>
  <c r="R97" i="1"/>
  <c r="P97" i="1"/>
  <c r="P96" i="1"/>
  <c r="R146" i="1"/>
  <c r="P146" i="1"/>
  <c r="R153" i="1"/>
  <c r="Q153" i="1"/>
  <c r="Q104" i="1"/>
  <c r="P104" i="1"/>
  <c r="P98" i="1"/>
  <c r="P99" i="1"/>
  <c r="P102" i="1"/>
  <c r="P101" i="1"/>
  <c r="P100" i="1"/>
  <c r="R56" i="1" l="1"/>
  <c r="Q55" i="1"/>
  <c r="Q56" i="1"/>
  <c r="R55" i="1"/>
  <c r="R149" i="1"/>
  <c r="Q149" i="1"/>
  <c r="R157" i="1" l="1"/>
  <c r="R154" i="1"/>
  <c r="Q154" i="1"/>
  <c r="Q133" i="1" l="1"/>
  <c r="Q161" i="1"/>
  <c r="Q160" i="1"/>
  <c r="Q138" i="1"/>
  <c r="Q110" i="1" l="1"/>
  <c r="Q107" i="1"/>
  <c r="Q106" i="1"/>
  <c r="Q109" i="1"/>
  <c r="Q77" i="1"/>
  <c r="R76" i="1"/>
  <c r="Q64" i="1"/>
  <c r="Q53" i="1"/>
  <c r="R53" i="1"/>
  <c r="N14" i="1"/>
  <c r="O19" i="1"/>
  <c r="O18" i="1"/>
  <c r="O17" i="1"/>
  <c r="O16" i="1"/>
  <c r="O15" i="1"/>
  <c r="O13" i="1"/>
  <c r="O12" i="1"/>
  <c r="O11" i="1"/>
  <c r="O10" i="1"/>
  <c r="O9" i="1"/>
  <c r="O8" i="1"/>
  <c r="O14" i="1" l="1"/>
  <c r="Q31" i="1"/>
  <c r="Q8" i="1"/>
  <c r="R13" i="1" l="1"/>
  <c r="K13" i="1"/>
  <c r="J13" i="1"/>
  <c r="R12" i="1"/>
  <c r="K12" i="1"/>
  <c r="J12" i="1"/>
  <c r="M11" i="1"/>
  <c r="R11" i="1" s="1"/>
  <c r="K11" i="1"/>
  <c r="J11" i="1"/>
  <c r="M10" i="1"/>
  <c r="R10" i="1" s="1"/>
  <c r="K10" i="1"/>
  <c r="J10" i="1"/>
  <c r="M9" i="1"/>
  <c r="R9" i="1" s="1"/>
  <c r="I9" i="1"/>
  <c r="K9" i="1" s="1"/>
  <c r="M8" i="1"/>
  <c r="R8" i="1" s="1"/>
  <c r="I8" i="1"/>
  <c r="K8" i="1" s="1"/>
  <c r="L8" i="1" l="1"/>
  <c r="J8" i="1"/>
  <c r="J9" i="1"/>
  <c r="O21" i="1"/>
  <c r="N21" i="1"/>
  <c r="O44" i="1"/>
  <c r="N44" i="1"/>
  <c r="P47" i="1"/>
  <c r="P48" i="1"/>
  <c r="P46" i="1"/>
  <c r="P45" i="1"/>
  <c r="O38" i="1"/>
  <c r="O37" i="1" s="1"/>
  <c r="N38" i="1"/>
  <c r="N37" i="1" s="1"/>
  <c r="P41" i="1"/>
  <c r="P42" i="1"/>
  <c r="P40" i="1"/>
  <c r="P39" i="1"/>
  <c r="P15" i="1"/>
  <c r="P23" i="1"/>
  <c r="P24" i="1"/>
  <c r="P25" i="1"/>
  <c r="P22" i="1"/>
  <c r="R118" i="1"/>
  <c r="P118" i="1"/>
  <c r="R117" i="1"/>
  <c r="P117" i="1"/>
  <c r="R116" i="1"/>
  <c r="P116" i="1"/>
  <c r="R110" i="1"/>
  <c r="P110" i="1"/>
  <c r="R109" i="1"/>
  <c r="P109" i="1"/>
  <c r="R108" i="1"/>
  <c r="P108" i="1"/>
  <c r="R107" i="1"/>
  <c r="P107" i="1"/>
  <c r="R106" i="1"/>
  <c r="R105" i="1"/>
  <c r="R104" i="1"/>
  <c r="P21" i="1" l="1"/>
  <c r="N20" i="1"/>
  <c r="N27" i="1" s="1"/>
  <c r="P37" i="1"/>
  <c r="P38" i="1"/>
  <c r="O20" i="1"/>
  <c r="N43" i="1"/>
  <c r="O43" i="1"/>
  <c r="P44" i="1"/>
  <c r="R95" i="1"/>
  <c r="P95" i="1"/>
  <c r="N29" i="1" l="1"/>
  <c r="N28" i="1"/>
  <c r="O50" i="1"/>
  <c r="N51" i="1"/>
  <c r="N52" i="1"/>
  <c r="O28" i="1"/>
  <c r="O27" i="1"/>
  <c r="O29" i="1"/>
  <c r="P43" i="1"/>
  <c r="O52" i="1"/>
  <c r="O51" i="1"/>
  <c r="N50" i="1"/>
  <c r="P149" i="1"/>
  <c r="R145" i="1"/>
  <c r="P145" i="1"/>
  <c r="R144" i="1"/>
  <c r="P144" i="1"/>
  <c r="R143" i="1"/>
  <c r="P143" i="1"/>
  <c r="R142" i="1"/>
  <c r="P142" i="1"/>
  <c r="R141" i="1"/>
  <c r="P141" i="1"/>
  <c r="R132" i="1"/>
  <c r="P132" i="1"/>
  <c r="R131" i="1"/>
  <c r="P131" i="1"/>
  <c r="R64" i="1"/>
  <c r="P64" i="1"/>
  <c r="R63" i="1"/>
  <c r="P63" i="1"/>
  <c r="R62" i="1"/>
  <c r="P62" i="1"/>
  <c r="P61" i="1"/>
  <c r="P60" i="1"/>
  <c r="P59" i="1"/>
  <c r="R57" i="1"/>
  <c r="P57" i="1"/>
  <c r="R161" i="1" l="1"/>
  <c r="R160" i="1"/>
  <c r="R158" i="1"/>
  <c r="Q158" i="1"/>
  <c r="R156" i="1"/>
  <c r="R155" i="1"/>
  <c r="Q155" i="1"/>
  <c r="R138" i="1"/>
  <c r="K162" i="1" l="1"/>
  <c r="J162" i="1"/>
  <c r="K161" i="1"/>
  <c r="J161" i="1"/>
  <c r="L160" i="1"/>
  <c r="K160" i="1"/>
  <c r="J160" i="1"/>
  <c r="K159" i="1"/>
  <c r="K158" i="1"/>
  <c r="J158" i="1"/>
  <c r="K157" i="1"/>
  <c r="J157" i="1"/>
  <c r="K156" i="1"/>
  <c r="L155" i="1"/>
  <c r="K155" i="1"/>
  <c r="J155" i="1"/>
  <c r="L151" i="1"/>
  <c r="K151" i="1"/>
  <c r="L150" i="1"/>
  <c r="K150" i="1"/>
  <c r="J150" i="1"/>
  <c r="L149" i="1"/>
  <c r="K149" i="1"/>
  <c r="J149" i="1"/>
  <c r="J146" i="1"/>
  <c r="K145" i="1"/>
  <c r="J145" i="1"/>
  <c r="K144" i="1"/>
  <c r="J144" i="1"/>
  <c r="K143" i="1"/>
  <c r="J143" i="1"/>
  <c r="K142" i="1"/>
  <c r="J142" i="1"/>
  <c r="K141" i="1"/>
  <c r="J141" i="1"/>
  <c r="K138" i="1"/>
  <c r="J138" i="1"/>
  <c r="L137" i="1"/>
  <c r="L136" i="1"/>
  <c r="L135" i="1"/>
  <c r="L134" i="1"/>
  <c r="L133" i="1"/>
  <c r="J131" i="1"/>
  <c r="K131" i="1" s="1"/>
  <c r="L125" i="1"/>
  <c r="M124" i="1"/>
  <c r="L124" i="1"/>
  <c r="M123" i="1"/>
  <c r="L123" i="1"/>
  <c r="K122" i="1"/>
  <c r="J122" i="1"/>
  <c r="K121" i="1"/>
  <c r="J121" i="1"/>
  <c r="L114" i="1"/>
  <c r="G113" i="1"/>
  <c r="L110" i="1"/>
  <c r="K110" i="1"/>
  <c r="K109" i="1"/>
  <c r="K108" i="1"/>
  <c r="G107" i="1"/>
  <c r="K107" i="1" s="1"/>
  <c r="K106" i="1"/>
  <c r="G105" i="1"/>
  <c r="K105" i="1" s="1"/>
  <c r="L104" i="1"/>
  <c r="K104" i="1"/>
  <c r="L102" i="1"/>
  <c r="L99" i="1"/>
  <c r="J99" i="1"/>
  <c r="K95" i="1"/>
  <c r="J95" i="1"/>
  <c r="K93" i="1"/>
  <c r="J93" i="1"/>
  <c r="K92" i="1"/>
  <c r="J92" i="1"/>
  <c r="K91" i="1"/>
  <c r="J91" i="1"/>
  <c r="K90" i="1"/>
  <c r="J90" i="1"/>
  <c r="K89" i="1"/>
  <c r="J89" i="1"/>
  <c r="M88" i="1"/>
  <c r="I88" i="1"/>
  <c r="K88" i="1" s="1"/>
  <c r="K87" i="1"/>
  <c r="J87" i="1"/>
  <c r="M85" i="1"/>
  <c r="I85" i="1"/>
  <c r="J85" i="1" s="1"/>
  <c r="K84" i="1"/>
  <c r="J84" i="1"/>
  <c r="M82" i="1"/>
  <c r="I82" i="1"/>
  <c r="J82" i="1" s="1"/>
  <c r="K81" i="1"/>
  <c r="J81" i="1"/>
  <c r="M79" i="1"/>
  <c r="I79" i="1"/>
  <c r="E79" i="1"/>
  <c r="K78" i="1"/>
  <c r="J78" i="1"/>
  <c r="L77" i="1"/>
  <c r="K77" i="1"/>
  <c r="L76" i="1"/>
  <c r="K76" i="1"/>
  <c r="J76" i="1"/>
  <c r="K75" i="1"/>
  <c r="J75" i="1"/>
  <c r="K74" i="1"/>
  <c r="J74" i="1"/>
  <c r="J73" i="1"/>
  <c r="G73" i="1"/>
  <c r="K73" i="1" s="1"/>
  <c r="K72" i="1"/>
  <c r="J72" i="1"/>
  <c r="K71" i="1"/>
  <c r="J71" i="1"/>
  <c r="K70" i="1"/>
  <c r="J70" i="1"/>
  <c r="J69" i="1"/>
  <c r="G69" i="1"/>
  <c r="K69" i="1" s="1"/>
  <c r="J68" i="1"/>
  <c r="G68" i="1"/>
  <c r="K68" i="1" s="1"/>
  <c r="J67" i="1"/>
  <c r="G67" i="1"/>
  <c r="K67" i="1" s="1"/>
  <c r="L64" i="1"/>
  <c r="K64" i="1"/>
  <c r="J64" i="1"/>
  <c r="K63" i="1"/>
  <c r="J63" i="1"/>
  <c r="K62" i="1"/>
  <c r="J62" i="1"/>
  <c r="M61" i="1"/>
  <c r="R61" i="1" s="1"/>
  <c r="K61" i="1"/>
  <c r="J61" i="1"/>
  <c r="M60" i="1"/>
  <c r="R60" i="1" s="1"/>
  <c r="K60" i="1"/>
  <c r="J60" i="1"/>
  <c r="M59" i="1"/>
  <c r="R59" i="1" s="1"/>
  <c r="K59" i="1"/>
  <c r="J59" i="1"/>
  <c r="K57" i="1"/>
  <c r="J57" i="1"/>
  <c r="L56" i="1"/>
  <c r="K56" i="1"/>
  <c r="J56" i="1"/>
  <c r="L55" i="1"/>
  <c r="K55" i="1"/>
  <c r="J55" i="1"/>
  <c r="L53" i="1"/>
  <c r="K53" i="1"/>
  <c r="J53" i="1"/>
  <c r="I48" i="1"/>
  <c r="K48" i="1" s="1"/>
  <c r="I47" i="1"/>
  <c r="K47" i="1" s="1"/>
  <c r="I46" i="1"/>
  <c r="I45" i="1"/>
  <c r="K45" i="1" s="1"/>
  <c r="M42" i="1"/>
  <c r="I42" i="1"/>
  <c r="K42" i="1" s="1"/>
  <c r="M41" i="1"/>
  <c r="M40" i="1"/>
  <c r="K40" i="1"/>
  <c r="J40" i="1"/>
  <c r="M39" i="1"/>
  <c r="R39" i="1" s="1"/>
  <c r="K39" i="1"/>
  <c r="J39" i="1"/>
  <c r="M38" i="1"/>
  <c r="R38" i="1" s="1"/>
  <c r="I38" i="1"/>
  <c r="K38" i="1" s="1"/>
  <c r="M36" i="1"/>
  <c r="R36" i="1" s="1"/>
  <c r="K36" i="1"/>
  <c r="J36" i="1"/>
  <c r="M35" i="1"/>
  <c r="R35" i="1" s="1"/>
  <c r="K35" i="1"/>
  <c r="J35" i="1"/>
  <c r="M34" i="1"/>
  <c r="R34" i="1" s="1"/>
  <c r="K34" i="1"/>
  <c r="J34" i="1"/>
  <c r="M33" i="1"/>
  <c r="R33" i="1" s="1"/>
  <c r="K33" i="1"/>
  <c r="J33" i="1"/>
  <c r="M32" i="1"/>
  <c r="R32" i="1" s="1"/>
  <c r="I32" i="1"/>
  <c r="J32" i="1" s="1"/>
  <c r="M31" i="1"/>
  <c r="R31" i="1" s="1"/>
  <c r="I31" i="1"/>
  <c r="K31" i="1" s="1"/>
  <c r="I25" i="1"/>
  <c r="K25" i="1" s="1"/>
  <c r="I24" i="1"/>
  <c r="K24" i="1" s="1"/>
  <c r="I23" i="1"/>
  <c r="K23" i="1" s="1"/>
  <c r="I22" i="1"/>
  <c r="M19" i="1"/>
  <c r="I19" i="1"/>
  <c r="K19" i="1" s="1"/>
  <c r="M18" i="1"/>
  <c r="I18" i="1"/>
  <c r="I41" i="1" s="1"/>
  <c r="M17" i="1"/>
  <c r="K17" i="1"/>
  <c r="J17" i="1"/>
  <c r="M16" i="1"/>
  <c r="K16" i="1"/>
  <c r="J16" i="1"/>
  <c r="M15" i="1"/>
  <c r="R15" i="1" s="1"/>
  <c r="I15" i="1"/>
  <c r="J15" i="1" s="1"/>
  <c r="I44" i="1" l="1"/>
  <c r="I43" i="1" s="1"/>
  <c r="M23" i="1"/>
  <c r="R23" i="1" s="1"/>
  <c r="R17" i="1"/>
  <c r="M46" i="1"/>
  <c r="R46" i="1" s="1"/>
  <c r="R40" i="1"/>
  <c r="M47" i="1"/>
  <c r="R47" i="1" s="1"/>
  <c r="R41" i="1"/>
  <c r="M25" i="1"/>
  <c r="R25" i="1" s="1"/>
  <c r="R19" i="1"/>
  <c r="M22" i="1"/>
  <c r="R22" i="1" s="1"/>
  <c r="R16" i="1"/>
  <c r="M48" i="1"/>
  <c r="R48" i="1" s="1"/>
  <c r="R42" i="1"/>
  <c r="M24" i="1"/>
  <c r="R24" i="1" s="1"/>
  <c r="R18" i="1"/>
  <c r="K85" i="1"/>
  <c r="M45" i="1"/>
  <c r="R45" i="1" s="1"/>
  <c r="I21" i="1"/>
  <c r="J21" i="1" s="1"/>
  <c r="I37" i="1"/>
  <c r="K37" i="1" s="1"/>
  <c r="K32" i="1"/>
  <c r="K15" i="1"/>
  <c r="J38" i="1"/>
  <c r="J79" i="1"/>
  <c r="G79" i="1"/>
  <c r="K79" i="1" s="1"/>
  <c r="M14" i="1"/>
  <c r="R14" i="1" s="1"/>
  <c r="K41" i="1"/>
  <c r="J41" i="1"/>
  <c r="I14" i="1"/>
  <c r="K18" i="1"/>
  <c r="J22" i="1"/>
  <c r="J24" i="1"/>
  <c r="M37" i="1"/>
  <c r="R37" i="1" s="1"/>
  <c r="J42" i="1"/>
  <c r="J46" i="1"/>
  <c r="J48" i="1"/>
  <c r="K82" i="1"/>
  <c r="K22" i="1"/>
  <c r="J31" i="1"/>
  <c r="K46" i="1"/>
  <c r="J88" i="1"/>
  <c r="J19" i="1"/>
  <c r="L31" i="1"/>
  <c r="J23" i="1"/>
  <c r="J25" i="1"/>
  <c r="J45" i="1"/>
  <c r="J47" i="1"/>
  <c r="J18" i="1"/>
  <c r="J44" i="1" l="1"/>
  <c r="M21" i="1"/>
  <c r="M20" i="1" s="1"/>
  <c r="K44" i="1"/>
  <c r="J37" i="1"/>
  <c r="M44" i="1"/>
  <c r="I20" i="1"/>
  <c r="I26" i="1" s="1"/>
  <c r="K21" i="1"/>
  <c r="K43" i="1"/>
  <c r="J43" i="1"/>
  <c r="I49" i="1"/>
  <c r="I52" i="1"/>
  <c r="K14" i="1"/>
  <c r="J14" i="1"/>
  <c r="I51" i="1"/>
  <c r="I50" i="1"/>
  <c r="R21" i="1" l="1"/>
  <c r="M27" i="1"/>
  <c r="R27" i="1" s="1"/>
  <c r="M43" i="1"/>
  <c r="R44" i="1"/>
  <c r="M28" i="1"/>
  <c r="R28" i="1" s="1"/>
  <c r="R20" i="1"/>
  <c r="J20" i="1"/>
  <c r="I27" i="1"/>
  <c r="I28" i="1"/>
  <c r="I29" i="1"/>
  <c r="K20" i="1"/>
  <c r="K26" i="1"/>
  <c r="J26" i="1"/>
  <c r="K52" i="1"/>
  <c r="J52" i="1"/>
  <c r="K50" i="1"/>
  <c r="J50" i="1"/>
  <c r="K51" i="1"/>
  <c r="J51" i="1"/>
  <c r="K49" i="1"/>
  <c r="J49" i="1"/>
  <c r="M29" i="1" l="1"/>
  <c r="R29" i="1" s="1"/>
  <c r="M51" i="1"/>
  <c r="R51" i="1" s="1"/>
  <c r="R43" i="1"/>
  <c r="M50" i="1"/>
  <c r="J27" i="1"/>
  <c r="K27" i="1"/>
  <c r="J28" i="1"/>
  <c r="K28" i="1"/>
  <c r="J29" i="1"/>
  <c r="K29" i="1"/>
  <c r="M26" i="1" l="1"/>
  <c r="R50" i="1"/>
  <c r="M52" i="1"/>
  <c r="M49" i="1" l="1"/>
  <c r="R52" i="1"/>
</calcChain>
</file>

<file path=xl/sharedStrings.xml><?xml version="1.0" encoding="utf-8"?>
<sst xmlns="http://schemas.openxmlformats.org/spreadsheetml/2006/main" count="421" uniqueCount="229">
  <si>
    <t>Kế hoạch 2020</t>
  </si>
  <si>
    <t>Kết quả thực hiện năm 2020</t>
  </si>
  <si>
    <t>Kế hoạch 2021</t>
  </si>
  <si>
    <t>Ước 31/12/2021</t>
  </si>
  <si>
    <t>Đơn vị chịu trách nhiệm chủ trì</t>
  </si>
  <si>
    <t>Phòng Tài chính - kế hoạch huyện</t>
  </si>
  <si>
    <t>%</t>
  </si>
  <si>
    <t>Công nghiệp và xây dựng</t>
  </si>
  <si>
    <t>Nông, lâm nghiệp và thuỷ sản</t>
  </si>
  <si>
    <t>Dịch vụ</t>
  </si>
  <si>
    <t>Công nghiệp - Xây dựng</t>
  </si>
  <si>
    <t>Tỷ đồng</t>
  </si>
  <si>
    <t>Công nghiệp</t>
  </si>
  <si>
    <t>Xây dựng</t>
  </si>
  <si>
    <t>Không lập</t>
  </si>
  <si>
    <t>Tổng vốn đầu tư toàn xã hội</t>
  </si>
  <si>
    <t>Thu ngân sách Nhà nước trên địa bàn (không kể thu từ đấu giá quyền sử dụng đất)</t>
  </si>
  <si>
    <t>Thu từ đấu giá quyền sử dụng đất</t>
  </si>
  <si>
    <t>Phòng NN&amp;PTNT</t>
  </si>
  <si>
    <t>Chăn nuôi</t>
  </si>
  <si>
    <t>Con</t>
  </si>
  <si>
    <t>Tấn</t>
  </si>
  <si>
    <t>GTSX bình quân trên 1 ha đất nông nghiệp</t>
  </si>
  <si>
    <t>Triệu đồng</t>
  </si>
  <si>
    <t>Phòng Giáo dục - Đào tạo</t>
  </si>
  <si>
    <t>+ Bậc Mầm non</t>
  </si>
  <si>
    <t>Trường</t>
  </si>
  <si>
    <t>+ Bậc Tiểu học</t>
  </si>
  <si>
    <t>19</t>
  </si>
  <si>
    <t>+ Bậc trung học cơ sở</t>
  </si>
  <si>
    <t>Lớp</t>
  </si>
  <si>
    <t>Số học sinh có mặt đầu năm học</t>
  </si>
  <si>
    <t>Học sinh</t>
  </si>
  <si>
    <t>Phổ cập mầm non cho trẻ 5 tuổi</t>
  </si>
  <si>
    <t>Xã, thị trấn</t>
  </si>
  <si>
    <t>Phổ cập giáo dục tiểu học đúng độ tuổi mức độ 3</t>
  </si>
  <si>
    <t>Phổ cập giáo dục trung học cơ sở mức độ 3</t>
  </si>
  <si>
    <t>Số trường đạt chuẩn quốc gia mức độ 1</t>
  </si>
  <si>
    <t>Số trường đạt chuẩn quốc gia mức độ 2</t>
  </si>
  <si>
    <t>Số trường</t>
  </si>
  <si>
    <t>Tỷ lệ kiên cố hoá trường lớp học</t>
  </si>
  <si>
    <t>Tỷ lệ trường thực hiện chương trình thể dục thể thao nội khóa theo quy định của Bộ giáo dục đào tạo</t>
  </si>
  <si>
    <t>Phòng y tế</t>
  </si>
  <si>
    <t>Dân số trung bình</t>
  </si>
  <si>
    <t>Người</t>
  </si>
  <si>
    <t>Mức giảm tỷ lệ sinh hàng năm</t>
  </si>
  <si>
    <t>%o</t>
  </si>
  <si>
    <t>-0.03</t>
  </si>
  <si>
    <t>-0.89</t>
  </si>
  <si>
    <t>Tốc độ tăng dân số tự nhiên</t>
  </si>
  <si>
    <t>Đạt</t>
  </si>
  <si>
    <t>Tỷ lệ vạn dân/ giường bệnh</t>
  </si>
  <si>
    <t>Tỷ lệ xã, thị trấn đạt bộ tiêu chí quốc gia về y tế</t>
  </si>
  <si>
    <t>Tỷ lệ trẻ em dưới 5 tuổi bị suy dinh dưỡng (thể nhẹ cân)</t>
  </si>
  <si>
    <t>Tỷ lệ suy dinh dưỡng chiều cao/tuổi</t>
  </si>
  <si>
    <t>21.8</t>
  </si>
  <si>
    <t>-0.2</t>
  </si>
  <si>
    <t>Tỷ lệ bảo hiểm y tế toàn dân</t>
  </si>
  <si>
    <t>Phòng Lao động Thương binh xã hội</t>
  </si>
  <si>
    <t>Tổng số lao động được giải quyết việc làm mới</t>
  </si>
  <si>
    <t>Tỷ lệ lao động qua đào tạo trong tổng số lao động đang làm việc trong nền kinh tế</t>
  </si>
  <si>
    <t>Tỷ lệ lao động qua đào tạo nghề có chứng chỉ</t>
  </si>
  <si>
    <t>Tỷ lệ thất nghiệp khu vực thành thị</t>
  </si>
  <si>
    <t>Tỷ lệ lao động phi nông nghiệp toàn đô thị</t>
  </si>
  <si>
    <t>Tỷ lệ lao động phi nông nghiệp khu vực địa phương dự kiến nội thị Việt Yên</t>
  </si>
  <si>
    <t>Số hộ nghèo giảm</t>
  </si>
  <si>
    <t>hộ</t>
  </si>
  <si>
    <t>Tỷ lệ hộ nghèo theo chuẩn đa chiều</t>
  </si>
  <si>
    <t>Tham gia BHXH bắt buộc, BHTN</t>
  </si>
  <si>
    <t>Phòng Lao động Thương binh xã hội phối hợp với BHXH huyện</t>
  </si>
  <si>
    <t>Phòng Văn hóa thông tin và thể thao</t>
  </si>
  <si>
    <t>Về văn hóa</t>
  </si>
  <si>
    <t>Số xã đạt chuẩn xã văn hóa nông thôn mới</t>
  </si>
  <si>
    <t>xã</t>
  </si>
  <si>
    <t>Thị trấn đạt văn minh đô thị năm 2020</t>
  </si>
  <si>
    <t>Thị trấn</t>
  </si>
  <si>
    <t>Tỷ lệ hộ gia đình công nhận danh hiệu gia đình văn hoá</t>
  </si>
  <si>
    <t>92,7</t>
  </si>
  <si>
    <t xml:space="preserve">Đạt </t>
  </si>
  <si>
    <t>Tỷ lệ thôn, khu phố đạt tiêu chuẩn văn hoá</t>
  </si>
  <si>
    <t>92,5</t>
  </si>
  <si>
    <t>Tỷ lệ cơ quan, đơn vị, doanh nghiệp văn hóa</t>
  </si>
  <si>
    <t>86,6</t>
  </si>
  <si>
    <t>Về chuyển đổi số</t>
  </si>
  <si>
    <t>Hồ sơ công việc tại cấp huyện được xử lý trên môi trường mạng</t>
  </si>
  <si>
    <t>CSDL tạo nền tảng phát triển chính quyền số, chuyển đổi số của huyện được kết nối, chia sẻ</t>
  </si>
  <si>
    <t>Tỷ lệ che phủ rừng</t>
  </si>
  <si>
    <t>Tỷ lệ dân số nông thôn sử dụng nước hợp vệ sinh</t>
  </si>
  <si>
    <t>Tỷ lệ thu gom chất thải rắn đô thị</t>
  </si>
  <si>
    <t>Tỷ lệ chất thải rắn đô thị thu gom được xử lý hợp vệ sinh</t>
  </si>
  <si>
    <t>101,01</t>
  </si>
  <si>
    <t>Tỷ lệ chất thải rắn nông thôn thu gom</t>
  </si>
  <si>
    <t>92,4</t>
  </si>
  <si>
    <t>102,67</t>
  </si>
  <si>
    <t>Tỷ lệ chất thải rắn nông thôn thu gom được xử lý hợp VS</t>
  </si>
  <si>
    <t>CCN đang hoạt động có hệ thống xử lý nước thải tập trung đạt tiêu chuẩn môi trường</t>
  </si>
  <si>
    <t>Tỷ lệ dân số thành thị được cung cấp nước sạch</t>
  </si>
  <si>
    <t>Tỷ lệ diện tích rau an toàn sản xuất VietGap</t>
  </si>
  <si>
    <t>0/%</t>
  </si>
  <si>
    <t>Tỷ lệ diện tích sản xuất thâm canh thủy sản VietGap</t>
  </si>
  <si>
    <t>Tỷ lệ tổng đàn chăn nuôi lợn theo tiêu chuẩn VietGap</t>
  </si>
  <si>
    <t>Tỷ lệ tổng đàn chăn nuôi gia cầm VietGap</t>
  </si>
  <si>
    <t>Tỷ lệ cơ sở sản xuất, chế biến, kinh doanh nông lâm sản, thủy sản được cấp giấy chứng nhận ATTP</t>
  </si>
  <si>
    <t>Tỷ lệ cơ sở sản xuất, chế biến, kinh doanh thực phẩm; kinh doanh dịch vụ ăn uống được cấp giấy chứng nhận ATTP theo quy định</t>
  </si>
  <si>
    <t>Tỷ lệ chợ được quy hoạch và kiểm soát ATTP (không bao gồm chợ tự phát)</t>
  </si>
  <si>
    <t>100</t>
  </si>
  <si>
    <t>Thôn kiểu mẫu tăng thêm</t>
  </si>
  <si>
    <t>Thôn</t>
  </si>
  <si>
    <t>3</t>
  </si>
  <si>
    <t>Xã nâng cao tăng thêm</t>
  </si>
  <si>
    <t>Xã</t>
  </si>
  <si>
    <t>1</t>
  </si>
  <si>
    <t>Xã kiểu mẫu tăng thêm</t>
  </si>
  <si>
    <t>Tỷ lệ đô thị hóa</t>
  </si>
  <si>
    <t>Cây xanh toàn đô thị</t>
  </si>
  <si>
    <t>(m2/người)</t>
  </si>
  <si>
    <t>Mỗi xã thị trấn trồng mới (hoa/cây xanh) thêm tối thiểu một tuyến đường/ khuôn viên công cộng</t>
  </si>
  <si>
    <t>Xã/ thị trấn</t>
  </si>
  <si>
    <t>Cây xanh khu vực nội thị</t>
  </si>
  <si>
    <t>Mật độ đường cống thoát nước chính</t>
  </si>
  <si>
    <t>Km/km2</t>
  </si>
  <si>
    <t>Tỷ lệ tuyến phố văn minh/tổng số đường chính</t>
  </si>
  <si>
    <t>Tỷ lệ đường phố chính nội thị được chiếu sáng</t>
  </si>
  <si>
    <t>Tỷ lệ ngõ hẻm được chiếu sáng</t>
  </si>
  <si>
    <t>Cấp điện sinh hoạt</t>
  </si>
  <si>
    <t>KWWh/ng/năm</t>
  </si>
  <si>
    <t>Số lượng không gian công cộng của đô thị tăng thêm</t>
  </si>
  <si>
    <t>Quảng Trường trung tâm thị trấn Nếnh</t>
  </si>
  <si>
    <t>Công trình</t>
  </si>
  <si>
    <t>Ban quản lý dự án ĐTXD huyện</t>
  </si>
  <si>
    <t>Công viên Nguyễn Thế Nho</t>
  </si>
  <si>
    <t>UBND thị trấn Bích Động</t>
  </si>
  <si>
    <t>Tỷ lệ giải quyết đơn thư</t>
  </si>
  <si>
    <t>Thanh tra huyện</t>
  </si>
  <si>
    <t xml:space="preserve">Giải quyết đơn thư thuộc thẩm quyền Chủ tịch UBND huyện </t>
  </si>
  <si>
    <t>Giải quyết đơn thư thuộc thẩm quyền Chủ tịch UBND xã</t>
  </si>
  <si>
    <r>
      <rPr>
        <b/>
        <sz val="10"/>
        <rFont val="Times New Roman"/>
        <family val="1"/>
      </rPr>
      <t>TT</t>
    </r>
  </si>
  <si>
    <r>
      <rPr>
        <b/>
        <sz val="10"/>
        <rFont val="Times New Roman"/>
        <family val="1"/>
      </rPr>
      <t>Chỉ tiêu</t>
    </r>
  </si>
  <si>
    <r>
      <rPr>
        <b/>
        <sz val="10"/>
        <rFont val="Times New Roman"/>
        <family val="1"/>
      </rPr>
      <t>Đơn vị tính</t>
    </r>
  </si>
  <si>
    <r>
      <rPr>
        <b/>
        <sz val="10"/>
        <rFont val="Times New Roman"/>
        <family val="1"/>
      </rPr>
      <t>A</t>
    </r>
  </si>
  <si>
    <r>
      <rPr>
        <b/>
        <sz val="10"/>
        <rFont val="Times New Roman"/>
        <family val="1"/>
      </rPr>
      <t>CHỈ TIÊU KINH TẾ</t>
    </r>
  </si>
  <si>
    <r>
      <rPr>
        <b/>
        <sz val="10"/>
        <rFont val="Times New Roman"/>
        <family val="1"/>
      </rPr>
      <t>1</t>
    </r>
  </si>
  <si>
    <r>
      <rPr>
        <b/>
        <sz val="10"/>
        <rFont val="Times New Roman"/>
        <family val="1"/>
      </rPr>
      <t>Các ngành, lĩnh vực kinh tế</t>
    </r>
  </si>
  <si>
    <r>
      <rPr>
        <b/>
        <vertAlign val="subscript"/>
        <sz val="10"/>
        <rFont val="Times New Roman"/>
        <family val="1"/>
      </rPr>
      <t>*</t>
    </r>
  </si>
  <si>
    <r>
      <rPr>
        <b/>
        <sz val="10"/>
        <rFont val="Times New Roman"/>
        <family val="1"/>
      </rPr>
      <t>Không bao gồm Khu công nghiệp trên địa bàn</t>
    </r>
  </si>
  <si>
    <r>
      <rPr>
        <b/>
        <sz val="10"/>
        <rFont val="Times New Roman"/>
        <family val="1"/>
      </rPr>
      <t>1,1</t>
    </r>
  </si>
  <si>
    <r>
      <rPr>
        <b/>
        <sz val="10"/>
        <rFont val="Times New Roman"/>
        <family val="1"/>
      </rPr>
      <t>Tốc độ tăng trưởng GTSX (giá SS 2010)</t>
    </r>
  </si>
  <si>
    <r>
      <rPr>
        <i/>
        <sz val="10"/>
        <rFont val="Times New Roman"/>
        <family val="1"/>
      </rPr>
      <t>Công nghiệp</t>
    </r>
  </si>
  <si>
    <r>
      <rPr>
        <i/>
        <sz val="10"/>
        <rFont val="Times New Roman"/>
        <family val="1"/>
      </rPr>
      <t>Xây dựng</t>
    </r>
  </si>
  <si>
    <r>
      <rPr>
        <b/>
        <sz val="10"/>
        <rFont val="Times New Roman"/>
        <family val="1"/>
      </rPr>
      <t>GTSX (giá SS 2010)</t>
    </r>
  </si>
  <si>
    <r>
      <rPr>
        <i/>
        <sz val="10"/>
        <rFont val="Times New Roman"/>
        <family val="1"/>
      </rPr>
      <t>công nghiệp</t>
    </r>
  </si>
  <si>
    <r>
      <rPr>
        <i/>
        <sz val="10"/>
        <rFont val="Times New Roman"/>
        <family val="1"/>
      </rPr>
      <t>Tỷ đồng</t>
    </r>
  </si>
  <si>
    <r>
      <rPr>
        <b/>
        <sz val="10"/>
        <rFont val="Times New Roman"/>
        <family val="1"/>
      </rPr>
      <t>GTSX hiện hành</t>
    </r>
  </si>
  <si>
    <r>
      <rPr>
        <b/>
        <sz val="10"/>
        <rFont val="Times New Roman"/>
        <family val="1"/>
      </rPr>
      <t>Cơ cấu GTSX hiện hành</t>
    </r>
  </si>
  <si>
    <r>
      <rPr>
        <b/>
        <sz val="10"/>
        <rFont val="Times New Roman"/>
        <family val="1"/>
      </rPr>
      <t>Bao gồm cả KCN trên địa bàn</t>
    </r>
  </si>
  <si>
    <r>
      <rPr>
        <b/>
        <sz val="10"/>
        <rFont val="Times New Roman"/>
        <family val="1"/>
      </rPr>
      <t>1,2</t>
    </r>
  </si>
  <si>
    <r>
      <rPr>
        <b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</si>
  <si>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3</t>
    </r>
  </si>
  <si>
    <r>
      <rPr>
        <b/>
        <sz val="10"/>
        <rFont val="Times New Roman"/>
        <family val="1"/>
      </rPr>
      <t>Thu ngân sách</t>
    </r>
  </si>
  <si>
    <r>
      <rPr>
        <b/>
        <sz val="10"/>
        <rFont val="Times New Roman"/>
        <family val="1"/>
      </rPr>
      <t>4</t>
    </r>
  </si>
  <si>
    <r>
      <rPr>
        <b/>
        <sz val="10"/>
        <rFont val="Times New Roman"/>
        <family val="1"/>
      </rPr>
      <t>Tổng sản lượng lương thực có hạt</t>
    </r>
  </si>
  <si>
    <r>
      <rPr>
        <b/>
        <sz val="10"/>
        <rFont val="Times New Roman"/>
        <family val="1"/>
      </rPr>
      <t>Tấn</t>
    </r>
  </si>
  <si>
    <r>
      <rPr>
        <i/>
        <sz val="10"/>
        <rFont val="Times New Roman"/>
        <family val="1"/>
      </rPr>
      <t>Tổng đàn trâu</t>
    </r>
  </si>
  <si>
    <r>
      <rPr>
        <i/>
        <sz val="10"/>
        <rFont val="Times New Roman"/>
        <family val="1"/>
      </rPr>
      <t>Tổng đàn bò</t>
    </r>
  </si>
  <si>
    <r>
      <rPr>
        <i/>
        <sz val="10"/>
        <rFont val="Times New Roman"/>
        <family val="1"/>
      </rPr>
      <t>Tổng đàn lợn</t>
    </r>
  </si>
  <si>
    <r>
      <rPr>
        <i/>
        <sz val="10"/>
        <rFont val="Times New Roman"/>
        <family val="1"/>
      </rPr>
      <t>Tổng đàn gia cầm</t>
    </r>
  </si>
  <si>
    <r>
      <t>10</t>
    </r>
    <r>
      <rPr>
        <b/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Con</t>
    </r>
  </si>
  <si>
    <r>
      <rPr>
        <i/>
        <sz val="10"/>
        <rFont val="Times New Roman"/>
        <family val="1"/>
      </rPr>
      <t>Sản lượng thịt hơi các loại</t>
    </r>
  </si>
  <si>
    <r>
      <rPr>
        <b/>
        <sz val="10"/>
        <rFont val="Times New Roman"/>
        <family val="1"/>
      </rPr>
      <t>B</t>
    </r>
  </si>
  <si>
    <r>
      <rPr>
        <b/>
        <sz val="10"/>
        <rFont val="Times New Roman"/>
        <family val="1"/>
      </rPr>
      <t>CHỈ TIÊU MÔI TRƯỜNG - XÃ HỘI</t>
    </r>
  </si>
  <si>
    <r>
      <rPr>
        <b/>
        <sz val="10"/>
        <rFont val="Times New Roman"/>
        <family val="1"/>
      </rPr>
      <t>Kế hoạch giáo dục - đào tạo</t>
    </r>
  </si>
  <si>
    <r>
      <rPr>
        <b/>
        <sz val="10"/>
        <rFont val="Times New Roman"/>
        <family val="1"/>
      </rPr>
      <t>Quy mô trường</t>
    </r>
  </si>
  <si>
    <r>
      <rPr>
        <b/>
        <sz val="10"/>
        <rFont val="Times New Roman"/>
        <family val="1"/>
      </rPr>
      <t>Trường</t>
    </r>
  </si>
  <si>
    <r>
      <rPr>
        <b/>
        <sz val="10"/>
        <rFont val="Times New Roman"/>
        <family val="1"/>
      </rPr>
      <t>Quy mô lớp</t>
    </r>
  </si>
  <si>
    <r>
      <rPr>
        <i/>
        <sz val="10"/>
        <rFont val="Times New Roman"/>
        <family val="1"/>
      </rPr>
      <t>Số trường</t>
    </r>
  </si>
  <si>
    <r>
      <rPr>
        <i/>
        <sz val="10"/>
        <rFont val="Times New Roman"/>
        <family val="1"/>
      </rPr>
      <t>Trường</t>
    </r>
  </si>
  <si>
    <r>
      <rPr>
        <i/>
        <sz val="10"/>
        <rFont val="Times New Roman"/>
        <family val="1"/>
      </rPr>
      <t>Tỷ lệ</t>
    </r>
  </si>
  <si>
    <r>
      <rPr>
        <i/>
        <sz val="10"/>
        <rFont val="Times New Roman"/>
        <family val="1"/>
      </rPr>
      <t>%</t>
    </r>
  </si>
  <si>
    <r>
      <rPr>
        <b/>
        <sz val="10"/>
        <rFont val="Times New Roman"/>
        <family val="1"/>
      </rPr>
      <t>Y tế</t>
    </r>
  </si>
  <si>
    <r>
      <rPr>
        <b/>
        <sz val="10"/>
        <rFont val="Times New Roman"/>
        <family val="1"/>
      </rPr>
      <t>Lao động - Việc làm</t>
    </r>
  </si>
  <si>
    <r>
      <rPr>
        <i/>
        <sz val="10"/>
        <rFont val="Times New Roman"/>
        <family val="1"/>
      </rPr>
      <t>Trong đó: xuất khẩu lao động</t>
    </r>
  </si>
  <si>
    <r>
      <rPr>
        <b/>
        <sz val="10"/>
        <rFont val="Times New Roman"/>
        <family val="1"/>
      </rPr>
      <t>An sinh xã hội</t>
    </r>
  </si>
  <si>
    <r>
      <t xml:space="preserve">Mức giảm tỷ lệ hộ nghèo năm sau so với năm trước </t>
    </r>
    <r>
      <rPr>
        <b/>
        <sz val="10"/>
        <rFont val="Times New Roman"/>
        <family val="1"/>
      </rPr>
      <t>(*)</t>
    </r>
  </si>
  <si>
    <r>
      <rPr>
        <i/>
        <sz val="10"/>
        <rFont val="Times New Roman"/>
        <family val="1"/>
      </rPr>
      <t>Người</t>
    </r>
  </si>
  <si>
    <r>
      <rPr>
        <i/>
        <sz val="10"/>
        <rFont val="Times New Roman"/>
        <family val="1"/>
      </rPr>
      <t>128.735 (Trong đó trên địa bàn huyện chịu trách nhiệm 45.600 người)</t>
    </r>
  </si>
  <si>
    <r>
      <rPr>
        <i/>
        <sz val="10"/>
        <rFont val="Times New Roman"/>
        <family val="1"/>
      </rPr>
      <t>+ Số người tham gia bảo hiểm xã hội bắt buộc</t>
    </r>
  </si>
  <si>
    <r>
      <rPr>
        <i/>
        <sz val="10"/>
        <rFont val="Times New Roman"/>
        <family val="1"/>
      </rPr>
      <t>131.850 (Trong đó trên địa bàn huyện chịu trách nhiệm 56.000 người)</t>
    </r>
  </si>
  <si>
    <r>
      <rPr>
        <i/>
        <sz val="10"/>
        <rFont val="Times New Roman"/>
        <family val="1"/>
      </rPr>
      <t>+Số người tham gia bảo hiểm xã hội tự nguyện</t>
    </r>
  </si>
  <si>
    <r>
      <rPr>
        <i/>
        <sz val="10"/>
        <rFont val="Times New Roman"/>
        <family val="1"/>
      </rPr>
      <t>1315 (Trong đó trên địa bàn huyện chịu trách nhiệm 563 người)</t>
    </r>
  </si>
  <si>
    <r>
      <rPr>
        <b/>
        <sz val="10"/>
        <rFont val="Times New Roman"/>
        <family val="1"/>
      </rPr>
      <t>5</t>
    </r>
  </si>
  <si>
    <r>
      <rPr>
        <b/>
        <sz val="10"/>
        <rFont val="Times New Roman"/>
        <family val="1"/>
      </rPr>
      <t>Văn hóa</t>
    </r>
  </si>
  <si>
    <r>
      <rPr>
        <b/>
        <sz val="10"/>
        <rFont val="Times New Roman"/>
        <family val="1"/>
      </rPr>
      <t>Môi trường</t>
    </r>
  </si>
  <si>
    <r>
      <rPr>
        <b/>
        <sz val="10"/>
        <rFont val="Times New Roman"/>
        <family val="1"/>
      </rPr>
      <t>6</t>
    </r>
  </si>
  <si>
    <r>
      <rPr>
        <b/>
        <sz val="10"/>
        <rFont val="Times New Roman"/>
        <family val="1"/>
      </rPr>
      <t>Phòng Tài nguyên Môi trường</t>
    </r>
  </si>
  <si>
    <r>
      <rPr>
        <b/>
        <sz val="10"/>
        <rFont val="Times New Roman"/>
        <family val="1"/>
      </rPr>
      <t>Phòng KT&amp;HT</t>
    </r>
  </si>
  <si>
    <r>
      <rPr>
        <b/>
        <sz val="10"/>
        <rFont val="Times New Roman"/>
        <family val="1"/>
      </rPr>
      <t>7</t>
    </r>
  </si>
  <si>
    <r>
      <rPr>
        <b/>
        <sz val="10"/>
        <rFont val="Times New Roman"/>
        <family val="1"/>
      </rPr>
      <t>An toàn thực phẩn</t>
    </r>
  </si>
  <si>
    <r>
      <rPr>
        <b/>
        <sz val="10"/>
        <rFont val="Times New Roman"/>
        <family val="1"/>
      </rPr>
      <t>Phòng Nông nghiệp và phát triển nông thôn</t>
    </r>
  </si>
  <si>
    <r>
      <rPr>
        <b/>
        <sz val="10"/>
        <rFont val="Times New Roman"/>
        <family val="1"/>
      </rPr>
      <t>Phòng Y tế</t>
    </r>
  </si>
  <si>
    <r>
      <rPr>
        <b/>
        <sz val="10"/>
        <rFont val="Times New Roman"/>
        <family val="1"/>
      </rPr>
      <t>8</t>
    </r>
  </si>
  <si>
    <r>
      <rPr>
        <b/>
        <sz val="10"/>
        <rFont val="Times New Roman"/>
        <family val="1"/>
      </rPr>
      <t>Xây dựng Nông thôn mới</t>
    </r>
  </si>
  <si>
    <r>
      <rPr>
        <b/>
        <sz val="10"/>
        <rFont val="Times New Roman"/>
        <family val="1"/>
      </rPr>
      <t>Phòng NN và PTNT</t>
    </r>
  </si>
  <si>
    <r>
      <rPr>
        <b/>
        <sz val="10"/>
        <rFont val="Times New Roman"/>
        <family val="1"/>
      </rPr>
      <t>9</t>
    </r>
  </si>
  <si>
    <r>
      <rPr>
        <b/>
        <sz val="10"/>
        <rFont val="Times New Roman"/>
        <family val="1"/>
      </rPr>
      <t>Phát triển đô thị</t>
    </r>
  </si>
  <si>
    <t>2,01</t>
  </si>
  <si>
    <t>Kết quả 30/6/2021</t>
  </si>
  <si>
    <t>Kết quả 30/6/2022</t>
  </si>
  <si>
    <t>So sánh cùng kỳ</t>
  </si>
  <si>
    <t>So sánh Nghị quyết 126</t>
  </si>
  <si>
    <t>Nghị quyết số 126-NQ/HU</t>
  </si>
  <si>
    <t>95,3%</t>
  </si>
  <si>
    <t>35,9%</t>
  </si>
  <si>
    <t>Tỷ lệ hồ sơ công việc tại cấp xã được xử lý trên môi trường mạng</t>
  </si>
  <si>
    <t>&gt;=80%</t>
  </si>
  <si>
    <t>&gt;=50%</t>
  </si>
  <si>
    <t>&gt;=70%</t>
  </si>
  <si>
    <t>146,6</t>
  </si>
  <si>
    <t>121,9</t>
  </si>
  <si>
    <t>107,2</t>
  </si>
  <si>
    <t>&gt;=90%</t>
  </si>
  <si>
    <t>GTSX (giá SS 2010)</t>
  </si>
  <si>
    <t>Tốc độ tăng trưởng GTSX (giá SS 2010)</t>
  </si>
  <si>
    <t>Nghị quyết số 70-NQ/HĐND</t>
  </si>
  <si>
    <t>So sánh NQ70</t>
  </si>
  <si>
    <t>Phủ kín quy hoạch chi tiết xây dựng trên diện tích cần lập quy hoạch đối với 9 xã, thị trấn dự kiến trở thành phường</t>
  </si>
  <si>
    <r>
      <rPr>
        <i/>
        <sz val="10"/>
        <rFont val="Times New Roman"/>
        <family val="1"/>
      </rPr>
      <t>+ Số người tham gia bảo hiểm thất nghiệp</t>
    </r>
  </si>
  <si>
    <t>-0,03</t>
  </si>
  <si>
    <t>(Kèm theo báo cáo số       /BC-UBND ngày       tháng 7 năm 2022 của UBND huyện Việt Yên)</t>
  </si>
  <si>
    <t>BIỂU KẾT QUẢ THỰC HIỆN PHÁT TRIỂN KINH TẾ - XÃ HỘI 6 THÁNG ĐẦU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</si>
</sst>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0.0"/>
    <numFmt numFmtId="168" formatCode="0.000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indent="1"/>
    </xf>
    <xf numFmtId="0" fontId="4" fillId="0" borderId="1" xfId="0" applyFont="1" applyFill="1" applyBorder="1" applyAlignment="1">
      <alignment horizontal="left" vertical="top" indent="3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9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left" vertical="top" indent="1"/>
    </xf>
    <xf numFmtId="4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right"/>
    </xf>
    <xf numFmtId="0" fontId="7" fillId="0" borderId="0" xfId="0" applyFont="1" applyFill="1"/>
    <xf numFmtId="3" fontId="4" fillId="0" borderId="1" xfId="0" applyNumberFormat="1" applyFont="1" applyFill="1" applyBorder="1" applyAlignment="1"/>
    <xf numFmtId="10" fontId="4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indent="6"/>
    </xf>
    <xf numFmtId="0" fontId="4" fillId="0" borderId="1" xfId="0" applyFont="1" applyFill="1" applyBorder="1" applyAlignment="1">
      <alignment horizontal="left" wrapText="1"/>
    </xf>
    <xf numFmtId="165" fontId="3" fillId="0" borderId="1" xfId="2" quotePrefix="1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right"/>
    </xf>
    <xf numFmtId="43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right"/>
    </xf>
    <xf numFmtId="9" fontId="4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/>
    </xf>
    <xf numFmtId="164" fontId="3" fillId="0" borderId="1" xfId="1" applyNumberFormat="1" applyFont="1" applyFill="1" applyBorder="1" applyAlignment="1">
      <alignment horizontal="right"/>
    </xf>
    <xf numFmtId="0" fontId="3" fillId="0" borderId="0" xfId="0" applyFont="1" applyFill="1"/>
    <xf numFmtId="2" fontId="4" fillId="0" borderId="1" xfId="1" applyNumberFormat="1" applyFont="1" applyFill="1" applyBorder="1" applyAlignment="1">
      <alignment horizontal="right"/>
    </xf>
    <xf numFmtId="43" fontId="4" fillId="0" borderId="1" xfId="1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/>
    <xf numFmtId="168" fontId="4" fillId="0" borderId="1" xfId="0" applyNumberFormat="1" applyFont="1" applyFill="1" applyBorder="1" applyAlignment="1">
      <alignment horizontal="right"/>
    </xf>
    <xf numFmtId="164" fontId="3" fillId="0" borderId="1" xfId="2" quotePrefix="1" applyNumberFormat="1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right" vertical="center" wrapText="1"/>
    </xf>
    <xf numFmtId="0" fontId="9" fillId="0" borderId="1" xfId="0" applyFont="1" applyFill="1" applyBorder="1"/>
    <xf numFmtId="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right"/>
    </xf>
    <xf numFmtId="2" fontId="4" fillId="0" borderId="1" xfId="0" applyNumberFormat="1" applyFont="1" applyFill="1" applyBorder="1"/>
    <xf numFmtId="0" fontId="10" fillId="0" borderId="0" xfId="0" applyFont="1" applyFill="1"/>
    <xf numFmtId="169" fontId="4" fillId="0" borderId="1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8" fontId="4" fillId="2" borderId="1" xfId="0" applyNumberFormat="1" applyFont="1" applyFill="1" applyBorder="1" applyAlignment="1">
      <alignment horizontal="right"/>
    </xf>
    <xf numFmtId="168" fontId="4" fillId="2" borderId="1" xfId="1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/>
    <xf numFmtId="164" fontId="4" fillId="2" borderId="1" xfId="1" applyNumberFormat="1" applyFont="1" applyFill="1" applyBorder="1" applyAlignment="1">
      <alignment horizontal="right"/>
    </xf>
    <xf numFmtId="9" fontId="4" fillId="2" borderId="1" xfId="3" applyFont="1" applyFill="1" applyBorder="1" applyAlignment="1">
      <alignment horizontal="right"/>
    </xf>
    <xf numFmtId="0" fontId="7" fillId="2" borderId="0" xfId="0" applyFont="1" applyFill="1"/>
    <xf numFmtId="0" fontId="5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4" fillId="2" borderId="0" xfId="0" applyFont="1" applyFill="1"/>
    <xf numFmtId="0" fontId="4" fillId="3" borderId="0" xfId="0" applyFont="1" applyFill="1"/>
    <xf numFmtId="9" fontId="4" fillId="0" borderId="1" xfId="3" applyFont="1" applyFill="1" applyBorder="1" applyAlignment="1">
      <alignment vertical="center" wrapText="1"/>
    </xf>
    <xf numFmtId="9" fontId="4" fillId="0" borderId="1" xfId="3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center" vertical="center"/>
    </xf>
    <xf numFmtId="9" fontId="4" fillId="2" borderId="1" xfId="3" quotePrefix="1" applyFont="1" applyFill="1" applyBorder="1" applyAlignment="1">
      <alignment horizontal="right"/>
    </xf>
    <xf numFmtId="9" fontId="3" fillId="2" borderId="1" xfId="3" quotePrefix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9" fontId="3" fillId="2" borderId="1" xfId="3" quotePrefix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9" fontId="4" fillId="2" borderId="1" xfId="3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%20Gmail/KTXH/KTXH%202022/6.2020%20T&#205;NH%20TO&#193;N%20%20KH-XH%202021-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6.2022.%20ktxh%206%20thang%20dau%20n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%20Gmail/KTXH/KTXH%202022/11.2020%20K&#7870;T%20QU&#7842;%202021%20-%20GIAO%20CH&#7880;%20TI&#202;U%202022%20-%20HN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H"/>
      <sheetName val="CN-XD-DV (ss)"/>
      <sheetName val="PL2"/>
      <sheetName val="cn+xd+dv + nn(hh)"/>
      <sheetName val="NN"/>
      <sheetName val="gd"/>
      <sheetName val="BM8-XH"/>
      <sheetName val="BieunayKhongin"/>
      <sheetName val="BM9"/>
      <sheetName val="BM10"/>
      <sheetName val="Khongin"/>
      <sheetName val="BM11"/>
      <sheetName val="PL17CCTT(khongin)"/>
      <sheetName val="Sheet3"/>
      <sheetName val="Pl14"/>
      <sheetName val="Sheet1"/>
      <sheetName val="Sheet2"/>
      <sheetName val="BM15"/>
      <sheetName val="BM16"/>
      <sheetName val="Sheet4"/>
      <sheetName val="CN-XD-DV (ss) (2)"/>
    </sheetNames>
    <sheetDataSet>
      <sheetData sheetId="0"/>
      <sheetData sheetId="1"/>
      <sheetData sheetId="2">
        <row r="5">
          <cell r="W5">
            <v>15.117702609547564</v>
          </cell>
          <cell r="X5">
            <v>22.666551994868797</v>
          </cell>
        </row>
        <row r="6">
          <cell r="S6">
            <v>1584.99558</v>
          </cell>
          <cell r="X6">
            <v>1.4999999999999858</v>
          </cell>
        </row>
        <row r="7">
          <cell r="S7">
            <v>251527.99162799996</v>
          </cell>
          <cell r="W7">
            <v>15.27244663970842</v>
          </cell>
          <cell r="X7">
            <v>22.907959229605709</v>
          </cell>
        </row>
        <row r="8">
          <cell r="S8">
            <v>245924.30899799996</v>
          </cell>
          <cell r="X8">
            <v>23</v>
          </cell>
        </row>
        <row r="9">
          <cell r="S9">
            <v>5603.6826299999993</v>
          </cell>
          <cell r="X9">
            <v>19</v>
          </cell>
        </row>
        <row r="10">
          <cell r="S10">
            <v>1716.7976000000001</v>
          </cell>
          <cell r="X10">
            <v>12.000000000000014</v>
          </cell>
        </row>
        <row r="15">
          <cell r="W15">
            <v>8.5257120713040138</v>
          </cell>
          <cell r="X15">
            <v>15.240742431903385</v>
          </cell>
        </row>
        <row r="16">
          <cell r="S16">
            <v>1584.99558</v>
          </cell>
        </row>
        <row r="17">
          <cell r="S17">
            <v>9607.5024450000001</v>
          </cell>
          <cell r="W17">
            <v>9.6362001352265025</v>
          </cell>
          <cell r="X17">
            <v>18.5</v>
          </cell>
        </row>
        <row r="18">
          <cell r="S18">
            <v>3976.3854000000001</v>
          </cell>
          <cell r="X18">
            <v>17</v>
          </cell>
        </row>
        <row r="19">
          <cell r="S19">
            <v>5603.6826299999993</v>
          </cell>
          <cell r="X19">
            <v>19</v>
          </cell>
        </row>
        <row r="20">
          <cell r="S20">
            <v>1716.7976000000001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H"/>
      <sheetName val="CN-XD-DV (ss)"/>
      <sheetName val="PL2"/>
      <sheetName val="cn+xd+dv + nn(hh)"/>
      <sheetName val="NN"/>
      <sheetName val="gd"/>
      <sheetName val="BM8-XH"/>
      <sheetName val="BieunayKhongin"/>
      <sheetName val="BM9"/>
      <sheetName val="BM10"/>
      <sheetName val="Khongin"/>
      <sheetName val="BM11"/>
      <sheetName val="PL17CCTT(khongin)"/>
      <sheetName val="Sheet3"/>
      <sheetName val="Pl14"/>
      <sheetName val="Sheet1"/>
      <sheetName val="Sheet2"/>
      <sheetName val="BM15"/>
      <sheetName val="BM16"/>
      <sheetName val="Sheet4"/>
      <sheetName val="CN-XD-DV (ss) (2)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">
          <cell r="X15">
            <v>27.008870092443587</v>
          </cell>
        </row>
        <row r="16">
          <cell r="S16">
            <v>748.8</v>
          </cell>
          <cell r="X16">
            <v>2.9986244841815619</v>
          </cell>
        </row>
        <row r="17">
          <cell r="S17">
            <v>5068.5</v>
          </cell>
          <cell r="X17">
            <v>36.528930072190491</v>
          </cell>
        </row>
        <row r="18">
          <cell r="S18">
            <v>3229</v>
          </cell>
          <cell r="X18">
            <v>46.572855197458011</v>
          </cell>
        </row>
        <row r="19">
          <cell r="S19">
            <v>1839.5</v>
          </cell>
          <cell r="X19">
            <v>21.869617066383995</v>
          </cell>
        </row>
        <row r="20">
          <cell r="S20">
            <v>969.8</v>
          </cell>
          <cell r="X20">
            <v>7.231313578062796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Tong hop"/>
      <sheetName val="Cay lua"/>
      <sheetName val="Lua"/>
      <sheetName val="Ngo"/>
      <sheetName val="Lac, Rau"/>
      <sheetName val="chan nuoi"/>
      <sheetName val="VH"/>
      <sheetName val="LĐ- nghèo"/>
      <sheetName val="DS-YT-LĐ"/>
      <sheetName val="LD"/>
      <sheetName val="GD&amp;ĐT"/>
      <sheetName val="TNMT-KTHT"/>
      <sheetName val="ATTP - KTHT"/>
      <sheetName val="ATTP (KTHT+YT+NN)"/>
      <sheetName val="ATTP NN"/>
      <sheetName val="Quyet toan"/>
      <sheetName val="ĐÔ THỊ"/>
    </sheetNames>
    <sheetDataSet>
      <sheetData sheetId="0"/>
      <sheetData sheetId="1">
        <row r="27">
          <cell r="T27" t="str">
            <v>Quý I</v>
          </cell>
        </row>
      </sheetData>
      <sheetData sheetId="2"/>
      <sheetData sheetId="3"/>
      <sheetData sheetId="4"/>
      <sheetData sheetId="5"/>
      <sheetData sheetId="6">
        <row r="24">
          <cell r="W24">
            <v>1125</v>
          </cell>
          <cell r="AK24">
            <v>16960</v>
          </cell>
          <cell r="AY24">
            <v>84800</v>
          </cell>
        </row>
      </sheetData>
      <sheetData sheetId="7"/>
      <sheetData sheetId="8"/>
      <sheetData sheetId="9"/>
      <sheetData sheetId="10">
        <row r="24">
          <cell r="M24">
            <v>27</v>
          </cell>
          <cell r="U24">
            <v>50</v>
          </cell>
        </row>
      </sheetData>
      <sheetData sheetId="11">
        <row r="8">
          <cell r="M8">
            <v>25</v>
          </cell>
          <cell r="Y8">
            <v>19</v>
          </cell>
          <cell r="BB8">
            <v>63</v>
          </cell>
        </row>
        <row r="26">
          <cell r="BB26">
            <v>17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8"/>
  <sheetViews>
    <sheetView tabSelected="1" topLeftCell="B1" workbookViewId="0">
      <pane ySplit="4" topLeftCell="A5" activePane="bottomLeft" state="frozen"/>
      <selection pane="bottomLeft" activeCell="B2" sqref="B2:S2"/>
    </sheetView>
  </sheetViews>
  <sheetFormatPr defaultColWidth="9" defaultRowHeight="13" x14ac:dyDescent="0.3"/>
  <cols>
    <col min="1" max="1" width="9.08984375" style="68" hidden="1" customWidth="1"/>
    <col min="2" max="2" width="45.1796875" style="68" customWidth="1"/>
    <col min="3" max="3" width="9.54296875" style="68" customWidth="1"/>
    <col min="4" max="4" width="9.90625" style="68" hidden="1" customWidth="1"/>
    <col min="5" max="5" width="10.08984375" style="68" hidden="1" customWidth="1"/>
    <col min="6" max="6" width="11" style="68" hidden="1" customWidth="1"/>
    <col min="7" max="7" width="10.54296875" style="68" hidden="1" customWidth="1"/>
    <col min="8" max="8" width="10.54296875" style="68" customWidth="1"/>
    <col min="9" max="12" width="17.6328125" style="68" hidden="1" customWidth="1"/>
    <col min="13" max="13" width="10.81640625" style="68" customWidth="1"/>
    <col min="14" max="14" width="11.36328125" style="68" customWidth="1"/>
    <col min="15" max="15" width="11.08984375" style="68" customWidth="1"/>
    <col min="16" max="16" width="9.90625" style="68" customWidth="1"/>
    <col min="17" max="17" width="10.36328125" style="68" customWidth="1"/>
    <col min="18" max="18" width="9.6328125" style="68" customWidth="1"/>
    <col min="19" max="19" width="10.90625" style="68" customWidth="1"/>
    <col min="20" max="16384" width="9" style="68"/>
  </cols>
  <sheetData>
    <row r="1" spans="1:19" s="1" customFormat="1" ht="19.25" customHeight="1" x14ac:dyDescent="0.3">
      <c r="A1" s="115" t="s">
        <v>228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1" customFormat="1" ht="19.25" customHeight="1" x14ac:dyDescent="0.3">
      <c r="A2" s="109"/>
      <c r="B2" s="123" t="s">
        <v>227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2" customForma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50.4" customHeight="1" x14ac:dyDescent="0.35">
      <c r="A4" s="72" t="s">
        <v>136</v>
      </c>
      <c r="B4" s="72" t="s">
        <v>137</v>
      </c>
      <c r="C4" s="71" t="s">
        <v>138</v>
      </c>
      <c r="D4" s="73" t="s">
        <v>0</v>
      </c>
      <c r="E4" s="73" t="s">
        <v>1</v>
      </c>
      <c r="F4" s="71" t="s">
        <v>1</v>
      </c>
      <c r="G4" s="73" t="s">
        <v>2</v>
      </c>
      <c r="H4" s="73" t="s">
        <v>209</v>
      </c>
      <c r="I4" s="120" t="s">
        <v>3</v>
      </c>
      <c r="J4" s="120"/>
      <c r="K4" s="120"/>
      <c r="L4" s="120"/>
      <c r="M4" s="76" t="s">
        <v>222</v>
      </c>
      <c r="N4" s="47" t="s">
        <v>205</v>
      </c>
      <c r="O4" s="47" t="s">
        <v>206</v>
      </c>
      <c r="P4" s="47" t="s">
        <v>207</v>
      </c>
      <c r="Q4" s="47" t="s">
        <v>208</v>
      </c>
      <c r="R4" s="47" t="s">
        <v>223</v>
      </c>
      <c r="S4" s="73" t="s">
        <v>4</v>
      </c>
    </row>
    <row r="5" spans="1:19" s="1" customFormat="1" x14ac:dyDescent="0.3">
      <c r="A5" s="75" t="s">
        <v>139</v>
      </c>
      <c r="B5" s="3" t="s">
        <v>140</v>
      </c>
      <c r="C5" s="4"/>
      <c r="D5" s="5"/>
      <c r="E5" s="4"/>
      <c r="F5" s="7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0"/>
    </row>
    <row r="6" spans="1:19" s="1" customFormat="1" x14ac:dyDescent="0.3">
      <c r="A6" s="75" t="s">
        <v>141</v>
      </c>
      <c r="B6" s="3" t="s">
        <v>142</v>
      </c>
      <c r="C6" s="4"/>
      <c r="D6" s="6"/>
      <c r="E6" s="4"/>
      <c r="F6" s="7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70"/>
    </row>
    <row r="7" spans="1:19" s="1" customFormat="1" ht="15" x14ac:dyDescent="0.4">
      <c r="A7" s="75" t="s">
        <v>143</v>
      </c>
      <c r="B7" s="25" t="s">
        <v>144</v>
      </c>
      <c r="C7" s="4"/>
      <c r="D7" s="6"/>
      <c r="E7" s="4"/>
      <c r="F7" s="7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8" t="s">
        <v>5</v>
      </c>
    </row>
    <row r="8" spans="1:19" s="1" customFormat="1" ht="15.65" customHeight="1" x14ac:dyDescent="0.3">
      <c r="A8" s="119" t="s">
        <v>145</v>
      </c>
      <c r="B8" s="21" t="s">
        <v>221</v>
      </c>
      <c r="C8" s="7" t="s">
        <v>6</v>
      </c>
      <c r="D8" s="6">
        <v>14.43</v>
      </c>
      <c r="E8" s="8">
        <v>11.4</v>
      </c>
      <c r="F8" s="8">
        <v>79</v>
      </c>
      <c r="G8" s="9">
        <v>14.1</v>
      </c>
      <c r="H8" s="9">
        <v>14.5</v>
      </c>
      <c r="I8" s="9">
        <f>+'[1]CN-XD-DV (ss)'!$W$15</f>
        <v>8.5257120713040138</v>
      </c>
      <c r="J8" s="9">
        <f>+I8*100/E8</f>
        <v>74.786947993894856</v>
      </c>
      <c r="K8" s="9">
        <f>+I8*100/G8</f>
        <v>60.466043058893717</v>
      </c>
      <c r="L8" s="10">
        <f>+I8/H8</f>
        <v>0.58798014284855271</v>
      </c>
      <c r="M8" s="9">
        <f>+'[1]CN-XD-DV (ss)'!$X$15</f>
        <v>15.240742431903385</v>
      </c>
      <c r="N8" s="9"/>
      <c r="O8" s="9">
        <f>+[2]Sheet5!$X$15</f>
        <v>27.008870092443587</v>
      </c>
      <c r="Q8" s="57">
        <f>+O8*100/H8</f>
        <v>186.26806960305922</v>
      </c>
      <c r="R8" s="9">
        <f>+O8*100/M8</f>
        <v>177.21492383406485</v>
      </c>
      <c r="S8" s="118"/>
    </row>
    <row r="9" spans="1:19" s="1" customFormat="1" ht="15.65" customHeight="1" x14ac:dyDescent="0.3">
      <c r="A9" s="119"/>
      <c r="B9" s="3" t="s">
        <v>7</v>
      </c>
      <c r="C9" s="7" t="s">
        <v>6</v>
      </c>
      <c r="D9" s="6">
        <v>18.5</v>
      </c>
      <c r="E9" s="8">
        <v>13.6</v>
      </c>
      <c r="F9" s="8">
        <v>73</v>
      </c>
      <c r="G9" s="9">
        <v>15.2</v>
      </c>
      <c r="H9" s="9"/>
      <c r="I9" s="9">
        <f>+'[1]CN-XD-DV (ss)'!$W$17</f>
        <v>9.6362001352265025</v>
      </c>
      <c r="J9" s="9">
        <f t="shared" ref="J9:J13" si="0">+I9*100/E9</f>
        <v>70.854412759018402</v>
      </c>
      <c r="K9" s="9">
        <f t="shared" ref="K9:K13" si="1">+I9*100/G9</f>
        <v>63.396053521226989</v>
      </c>
      <c r="L9" s="9"/>
      <c r="M9" s="9">
        <f>+'[1]CN-XD-DV (ss)'!$X$17</f>
        <v>18.5</v>
      </c>
      <c r="N9" s="9"/>
      <c r="O9" s="9">
        <f>+[2]Sheet5!$X$17</f>
        <v>36.528930072190491</v>
      </c>
      <c r="P9" s="9"/>
      <c r="Q9" s="9"/>
      <c r="R9" s="9">
        <f t="shared" ref="R9:R13" si="2">+O9*100/M9</f>
        <v>197.45367606589454</v>
      </c>
      <c r="S9" s="118"/>
    </row>
    <row r="10" spans="1:19" s="1" customFormat="1" ht="15.65" customHeight="1" x14ac:dyDescent="0.3">
      <c r="A10" s="119"/>
      <c r="B10" s="3" t="s">
        <v>147</v>
      </c>
      <c r="C10" s="7" t="s">
        <v>6</v>
      </c>
      <c r="D10" s="6"/>
      <c r="E10" s="8">
        <v>12.3</v>
      </c>
      <c r="F10" s="70"/>
      <c r="G10" s="9">
        <v>14</v>
      </c>
      <c r="H10" s="9"/>
      <c r="I10" s="9">
        <v>9</v>
      </c>
      <c r="J10" s="9">
        <f t="shared" si="0"/>
        <v>73.170731707317074</v>
      </c>
      <c r="K10" s="9">
        <f t="shared" si="1"/>
        <v>64.285714285714292</v>
      </c>
      <c r="L10" s="9"/>
      <c r="M10" s="9">
        <f>+'[1]CN-XD-DV (ss)'!$X$18</f>
        <v>17</v>
      </c>
      <c r="N10" s="9"/>
      <c r="O10" s="9">
        <f>+[2]Sheet5!$X$18</f>
        <v>46.572855197458011</v>
      </c>
      <c r="P10" s="9"/>
      <c r="Q10" s="9"/>
      <c r="R10" s="9">
        <f t="shared" si="2"/>
        <v>273.95797174975303</v>
      </c>
      <c r="S10" s="118"/>
    </row>
    <row r="11" spans="1:19" s="1" customFormat="1" ht="15.65" customHeight="1" x14ac:dyDescent="0.3">
      <c r="A11" s="119"/>
      <c r="B11" s="3" t="s">
        <v>148</v>
      </c>
      <c r="C11" s="7" t="s">
        <v>6</v>
      </c>
      <c r="D11" s="6"/>
      <c r="E11" s="8">
        <v>14.5</v>
      </c>
      <c r="F11" s="70"/>
      <c r="G11" s="9">
        <v>16</v>
      </c>
      <c r="H11" s="9"/>
      <c r="I11" s="9">
        <v>10.1</v>
      </c>
      <c r="J11" s="9">
        <f t="shared" si="0"/>
        <v>69.65517241379311</v>
      </c>
      <c r="K11" s="9">
        <f t="shared" si="1"/>
        <v>63.125</v>
      </c>
      <c r="L11" s="9"/>
      <c r="M11" s="9">
        <f>+'[1]CN-XD-DV (ss)'!$X$19</f>
        <v>19</v>
      </c>
      <c r="N11" s="9"/>
      <c r="O11" s="9">
        <f>+[2]Sheet5!$X$19</f>
        <v>21.869617066383995</v>
      </c>
      <c r="P11" s="9"/>
      <c r="Q11" s="9"/>
      <c r="R11" s="9">
        <f t="shared" si="2"/>
        <v>115.10324771781049</v>
      </c>
      <c r="S11" s="118"/>
    </row>
    <row r="12" spans="1:19" s="1" customFormat="1" ht="15.65" customHeight="1" x14ac:dyDescent="0.3">
      <c r="A12" s="119"/>
      <c r="B12" s="3" t="s">
        <v>8</v>
      </c>
      <c r="C12" s="7" t="s">
        <v>6</v>
      </c>
      <c r="D12" s="6">
        <v>1.5</v>
      </c>
      <c r="E12" s="8">
        <v>8.4</v>
      </c>
      <c r="F12" s="7">
        <v>561</v>
      </c>
      <c r="G12" s="9">
        <v>2.5</v>
      </c>
      <c r="H12" s="9"/>
      <c r="I12" s="9">
        <v>2.6</v>
      </c>
      <c r="J12" s="9">
        <f t="shared" si="0"/>
        <v>30.952380952380953</v>
      </c>
      <c r="K12" s="9">
        <f t="shared" si="1"/>
        <v>104</v>
      </c>
      <c r="L12" s="9"/>
      <c r="M12" s="9">
        <v>1.5</v>
      </c>
      <c r="N12" s="9"/>
      <c r="O12" s="9">
        <f>+[2]Sheet5!$X$16</f>
        <v>2.9986244841815619</v>
      </c>
      <c r="P12" s="9"/>
      <c r="Q12" s="9"/>
      <c r="R12" s="9">
        <f t="shared" si="2"/>
        <v>199.90829894543745</v>
      </c>
      <c r="S12" s="118"/>
    </row>
    <row r="13" spans="1:19" s="1" customFormat="1" ht="15.65" customHeight="1" x14ac:dyDescent="0.3">
      <c r="A13" s="119"/>
      <c r="B13" s="3" t="s">
        <v>9</v>
      </c>
      <c r="C13" s="7" t="s">
        <v>6</v>
      </c>
      <c r="D13" s="6">
        <v>12</v>
      </c>
      <c r="E13" s="8">
        <v>4.3</v>
      </c>
      <c r="F13" s="8">
        <v>36</v>
      </c>
      <c r="G13" s="9">
        <v>9</v>
      </c>
      <c r="H13" s="9"/>
      <c r="I13" s="9">
        <v>9.1</v>
      </c>
      <c r="J13" s="9">
        <f t="shared" si="0"/>
        <v>211.62790697674419</v>
      </c>
      <c r="K13" s="9">
        <f t="shared" si="1"/>
        <v>101.11111111111111</v>
      </c>
      <c r="L13" s="9"/>
      <c r="M13" s="9">
        <v>12</v>
      </c>
      <c r="N13" s="9"/>
      <c r="O13" s="9">
        <f>+[2]Sheet5!$X$20</f>
        <v>7.231313578062796</v>
      </c>
      <c r="P13" s="9"/>
      <c r="Q13" s="9"/>
      <c r="R13" s="9">
        <f t="shared" si="2"/>
        <v>60.260946483856628</v>
      </c>
      <c r="S13" s="118"/>
    </row>
    <row r="14" spans="1:19" s="56" customFormat="1" ht="15.65" customHeight="1" x14ac:dyDescent="0.3">
      <c r="A14" s="119"/>
      <c r="B14" s="21" t="s">
        <v>220</v>
      </c>
      <c r="C14" s="51"/>
      <c r="D14" s="52">
        <v>9864</v>
      </c>
      <c r="E14" s="53">
        <v>10321</v>
      </c>
      <c r="F14" s="54">
        <v>105</v>
      </c>
      <c r="G14" s="55">
        <v>11606</v>
      </c>
      <c r="H14" s="55"/>
      <c r="I14" s="55">
        <f>I15+I18+I19</f>
        <v>11202.023999999999</v>
      </c>
      <c r="J14" s="55">
        <f t="shared" ref="J14:J56" si="3">+I14*100/E14</f>
        <v>108.53622710977618</v>
      </c>
      <c r="K14" s="55">
        <f t="shared" ref="K14:K56" si="4">+I14*100/G14</f>
        <v>96.519248664483882</v>
      </c>
      <c r="L14" s="55"/>
      <c r="M14" s="55">
        <f>+M15+M18+M19</f>
        <v>12909.295625000001</v>
      </c>
      <c r="N14" s="55">
        <f t="shared" ref="N14:O14" si="5">+N15+N18+N19</f>
        <v>5343</v>
      </c>
      <c r="O14" s="55">
        <f t="shared" si="5"/>
        <v>6787.1</v>
      </c>
      <c r="P14" s="55"/>
      <c r="Q14" s="55"/>
      <c r="R14" s="9">
        <f>O14/M14*100</f>
        <v>52.575293007127179</v>
      </c>
      <c r="S14" s="118"/>
    </row>
    <row r="15" spans="1:19" s="1" customFormat="1" ht="15.65" customHeight="1" x14ac:dyDescent="0.3">
      <c r="A15" s="119"/>
      <c r="B15" s="3" t="s">
        <v>10</v>
      </c>
      <c r="C15" s="75" t="s">
        <v>11</v>
      </c>
      <c r="D15" s="6">
        <v>6397</v>
      </c>
      <c r="E15" s="11">
        <v>7395</v>
      </c>
      <c r="F15" s="7">
        <v>116</v>
      </c>
      <c r="G15" s="9">
        <v>8515</v>
      </c>
      <c r="H15" s="9"/>
      <c r="I15" s="9">
        <f>I16+I17</f>
        <v>8107.5969999999998</v>
      </c>
      <c r="J15" s="9">
        <f t="shared" si="3"/>
        <v>109.6362001352265</v>
      </c>
      <c r="K15" s="9">
        <f t="shared" si="4"/>
        <v>95.215466823253081</v>
      </c>
      <c r="L15" s="9"/>
      <c r="M15" s="9">
        <f>+'[1]CN-XD-DV (ss)'!$S$17</f>
        <v>9607.5024450000001</v>
      </c>
      <c r="N15" s="9">
        <v>3712</v>
      </c>
      <c r="O15" s="9">
        <f>+[2]Sheet5!$S$17</f>
        <v>5068.5</v>
      </c>
      <c r="P15" s="9">
        <f>O15/N15*100</f>
        <v>136.5436422413793</v>
      </c>
      <c r="Q15" s="9"/>
      <c r="R15" s="9">
        <f>O15/M15*100</f>
        <v>52.75564621519073</v>
      </c>
      <c r="S15" s="118"/>
    </row>
    <row r="16" spans="1:19" s="1" customFormat="1" ht="15.65" customHeight="1" x14ac:dyDescent="0.3">
      <c r="A16" s="119"/>
      <c r="B16" s="3" t="s">
        <v>150</v>
      </c>
      <c r="C16" s="75" t="s">
        <v>151</v>
      </c>
      <c r="D16" s="6"/>
      <c r="E16" s="11">
        <v>3118</v>
      </c>
      <c r="F16" s="70"/>
      <c r="G16" s="9">
        <v>3554</v>
      </c>
      <c r="H16" s="9"/>
      <c r="I16" s="9">
        <v>3398.6200000000003</v>
      </c>
      <c r="J16" s="9">
        <f t="shared" si="3"/>
        <v>109.00000000000001</v>
      </c>
      <c r="K16" s="9">
        <f t="shared" si="4"/>
        <v>95.628024760832886</v>
      </c>
      <c r="L16" s="9"/>
      <c r="M16" s="9">
        <f>+'[1]CN-XD-DV (ss)'!$S$18</f>
        <v>3976.3854000000001</v>
      </c>
      <c r="N16" s="17">
        <v>2203</v>
      </c>
      <c r="O16" s="17">
        <f>+[2]Sheet5!$S$18</f>
        <v>3229</v>
      </c>
      <c r="P16" s="9" t="s">
        <v>216</v>
      </c>
      <c r="Q16" s="9"/>
      <c r="R16" s="48">
        <f>O16/M16</f>
        <v>0.81204402370051953</v>
      </c>
      <c r="S16" s="118"/>
    </row>
    <row r="17" spans="1:19" s="1" customFormat="1" ht="15.65" customHeight="1" x14ac:dyDescent="0.3">
      <c r="A17" s="119"/>
      <c r="B17" s="3" t="s">
        <v>148</v>
      </c>
      <c r="C17" s="75" t="s">
        <v>151</v>
      </c>
      <c r="D17" s="6"/>
      <c r="E17" s="11">
        <v>4277</v>
      </c>
      <c r="F17" s="70"/>
      <c r="G17" s="9">
        <v>4961</v>
      </c>
      <c r="H17" s="9"/>
      <c r="I17" s="9">
        <v>4708.9769999999999</v>
      </c>
      <c r="J17" s="9">
        <f t="shared" si="3"/>
        <v>110.10000000000001</v>
      </c>
      <c r="K17" s="9">
        <f t="shared" si="4"/>
        <v>94.919915339649265</v>
      </c>
      <c r="L17" s="9"/>
      <c r="M17" s="9">
        <f>+'[1]CN-XD-DV (ss)'!$S$19</f>
        <v>5603.6826299999993</v>
      </c>
      <c r="N17" s="9">
        <v>1509</v>
      </c>
      <c r="O17" s="9">
        <f>+[2]Sheet5!$S$19</f>
        <v>1839.5</v>
      </c>
      <c r="P17" s="9" t="s">
        <v>217</v>
      </c>
      <c r="Q17" s="9"/>
      <c r="R17" s="48">
        <f>O17/M17</f>
        <v>0.32826627085410087</v>
      </c>
      <c r="S17" s="118"/>
    </row>
    <row r="18" spans="1:19" s="1" customFormat="1" ht="15.65" customHeight="1" x14ac:dyDescent="0.3">
      <c r="A18" s="119"/>
      <c r="B18" s="3" t="s">
        <v>8</v>
      </c>
      <c r="C18" s="75" t="s">
        <v>11</v>
      </c>
      <c r="D18" s="6">
        <v>1359</v>
      </c>
      <c r="E18" s="11">
        <v>1522</v>
      </c>
      <c r="F18" s="7">
        <v>112</v>
      </c>
      <c r="G18" s="9">
        <v>1560</v>
      </c>
      <c r="H18" s="9"/>
      <c r="I18" s="9">
        <f t="shared" ref="I18:I19" si="6">E18*(I12/100+1)</f>
        <v>1561.5720000000001</v>
      </c>
      <c r="J18" s="9">
        <f t="shared" si="3"/>
        <v>102.60000000000001</v>
      </c>
      <c r="K18" s="9">
        <f t="shared" si="4"/>
        <v>100.10076923076925</v>
      </c>
      <c r="L18" s="9"/>
      <c r="M18" s="9">
        <f>+'[1]CN-XD-DV (ss)'!$S$16</f>
        <v>1584.99558</v>
      </c>
      <c r="N18" s="9">
        <v>727</v>
      </c>
      <c r="O18" s="9">
        <f>+[2]Sheet5!$S$16</f>
        <v>748.8</v>
      </c>
      <c r="P18" s="9">
        <v>103</v>
      </c>
      <c r="Q18" s="9"/>
      <c r="R18" s="48">
        <f>O18/M18</f>
        <v>0.47243033952183006</v>
      </c>
      <c r="S18" s="118"/>
    </row>
    <row r="19" spans="1:19" s="1" customFormat="1" ht="15.65" customHeight="1" x14ac:dyDescent="0.3">
      <c r="A19" s="119"/>
      <c r="B19" s="3" t="s">
        <v>9</v>
      </c>
      <c r="C19" s="75" t="s">
        <v>11</v>
      </c>
      <c r="D19" s="6">
        <v>2108</v>
      </c>
      <c r="E19" s="11">
        <v>1405</v>
      </c>
      <c r="F19" s="8">
        <v>67</v>
      </c>
      <c r="G19" s="9">
        <v>1531</v>
      </c>
      <c r="H19" s="9"/>
      <c r="I19" s="9">
        <f t="shared" si="6"/>
        <v>1532.855</v>
      </c>
      <c r="J19" s="9">
        <f t="shared" si="3"/>
        <v>109.1</v>
      </c>
      <c r="K19" s="9">
        <f t="shared" si="4"/>
        <v>100.12116263879817</v>
      </c>
      <c r="L19" s="9"/>
      <c r="M19" s="9">
        <f>+'[1]CN-XD-DV (ss)'!$S$20</f>
        <v>1716.7976000000001</v>
      </c>
      <c r="N19" s="9">
        <v>904</v>
      </c>
      <c r="O19" s="9">
        <f>+[2]Sheet5!$S$20</f>
        <v>969.8</v>
      </c>
      <c r="P19" s="9" t="s">
        <v>218</v>
      </c>
      <c r="Q19" s="9"/>
      <c r="R19" s="48">
        <f>O19/M19</f>
        <v>0.56488895371242354</v>
      </c>
      <c r="S19" s="118"/>
    </row>
    <row r="20" spans="1:19" s="1" customFormat="1" ht="15.65" customHeight="1" x14ac:dyDescent="0.3">
      <c r="A20" s="119"/>
      <c r="B20" s="3" t="s">
        <v>152</v>
      </c>
      <c r="C20" s="75" t="s">
        <v>11</v>
      </c>
      <c r="D20" s="6">
        <v>14804</v>
      </c>
      <c r="E20" s="11">
        <v>17207</v>
      </c>
      <c r="F20" s="7">
        <v>116</v>
      </c>
      <c r="G20" s="9">
        <v>19520</v>
      </c>
      <c r="H20" s="9"/>
      <c r="I20" s="9" t="e">
        <f>I21+I24+I25</f>
        <v>#REF!</v>
      </c>
      <c r="J20" s="9" t="e">
        <f t="shared" si="3"/>
        <v>#REF!</v>
      </c>
      <c r="K20" s="9" t="e">
        <f t="shared" si="4"/>
        <v>#REF!</v>
      </c>
      <c r="L20" s="9"/>
      <c r="M20" s="9">
        <f>+M21+M24+M25</f>
        <v>17518.676723200002</v>
      </c>
      <c r="N20" s="9">
        <f>N21+N24+N25</f>
        <v>7658</v>
      </c>
      <c r="O20" s="9">
        <f>O21+O24+O25</f>
        <v>9656</v>
      </c>
      <c r="P20" s="9"/>
      <c r="Q20" s="9"/>
      <c r="R20" s="48">
        <f t="shared" ref="R20:R25" si="7">O20/M20</f>
        <v>0.55118318310038505</v>
      </c>
      <c r="S20" s="118"/>
    </row>
    <row r="21" spans="1:19" s="1" customFormat="1" ht="18.649999999999999" customHeight="1" x14ac:dyDescent="0.3">
      <c r="A21" s="119"/>
      <c r="B21" s="3" t="s">
        <v>10</v>
      </c>
      <c r="C21" s="75" t="s">
        <v>11</v>
      </c>
      <c r="D21" s="6">
        <v>8820</v>
      </c>
      <c r="E21" s="11">
        <v>10868</v>
      </c>
      <c r="F21" s="7">
        <v>123</v>
      </c>
      <c r="G21" s="9">
        <v>12701</v>
      </c>
      <c r="H21" s="9"/>
      <c r="I21" s="9" t="e">
        <f>I22+I23</f>
        <v>#REF!</v>
      </c>
      <c r="J21" s="9" t="e">
        <f t="shared" si="3"/>
        <v>#REF!</v>
      </c>
      <c r="K21" s="9" t="e">
        <f t="shared" si="4"/>
        <v>#REF!</v>
      </c>
      <c r="L21" s="9"/>
      <c r="M21" s="9">
        <f>+M22+M23</f>
        <v>11687.6829966</v>
      </c>
      <c r="N21" s="9">
        <f>N22+N23</f>
        <v>4772</v>
      </c>
      <c r="O21" s="9">
        <f>O22+O23</f>
        <v>6686</v>
      </c>
      <c r="P21" s="9">
        <f>O21/N21*100</f>
        <v>140.10896898575021</v>
      </c>
      <c r="Q21" s="9"/>
      <c r="R21" s="48">
        <f t="shared" si="7"/>
        <v>0.57205521418958638</v>
      </c>
      <c r="S21" s="118"/>
    </row>
    <row r="22" spans="1:19" s="1" customFormat="1" ht="18.649999999999999" customHeight="1" x14ac:dyDescent="0.3">
      <c r="A22" s="119"/>
      <c r="B22" s="3" t="s">
        <v>12</v>
      </c>
      <c r="C22" s="75" t="s">
        <v>11</v>
      </c>
      <c r="D22" s="6">
        <v>4063</v>
      </c>
      <c r="E22" s="11">
        <v>4592</v>
      </c>
      <c r="F22" s="7">
        <v>113</v>
      </c>
      <c r="G22" s="9">
        <v>5358</v>
      </c>
      <c r="H22" s="9"/>
      <c r="I22" s="9" t="e">
        <f>E22*(#REF!/100+1)</f>
        <v>#REF!</v>
      </c>
      <c r="J22" s="9" t="e">
        <f t="shared" si="3"/>
        <v>#REF!</v>
      </c>
      <c r="K22" s="9" t="e">
        <f t="shared" si="4"/>
        <v>#REF!</v>
      </c>
      <c r="L22" s="9"/>
      <c r="M22" s="9">
        <f>+M16*1.22</f>
        <v>4851.1901880000005</v>
      </c>
      <c r="N22" s="9">
        <v>2543</v>
      </c>
      <c r="O22" s="9">
        <v>3781</v>
      </c>
      <c r="P22" s="9">
        <f>O22/N22*100</f>
        <v>148.68265827762485</v>
      </c>
      <c r="Q22" s="9"/>
      <c r="R22" s="48">
        <f t="shared" si="7"/>
        <v>0.77939636531933054</v>
      </c>
      <c r="S22" s="118"/>
    </row>
    <row r="23" spans="1:19" s="1" customFormat="1" ht="18.649999999999999" customHeight="1" x14ac:dyDescent="0.3">
      <c r="A23" s="119"/>
      <c r="B23" s="3" t="s">
        <v>13</v>
      </c>
      <c r="C23" s="75" t="s">
        <v>11</v>
      </c>
      <c r="D23" s="6">
        <v>5330</v>
      </c>
      <c r="E23" s="11">
        <v>6276</v>
      </c>
      <c r="F23" s="7">
        <v>118</v>
      </c>
      <c r="G23" s="9">
        <v>7343</v>
      </c>
      <c r="H23" s="9"/>
      <c r="I23" s="9" t="e">
        <f>E23*(#REF!/100+1)</f>
        <v>#REF!</v>
      </c>
      <c r="J23" s="9" t="e">
        <f t="shared" si="3"/>
        <v>#REF!</v>
      </c>
      <c r="K23" s="9" t="e">
        <f t="shared" si="4"/>
        <v>#REF!</v>
      </c>
      <c r="L23" s="9"/>
      <c r="M23" s="9">
        <f>+M17*1.22</f>
        <v>6836.4928085999991</v>
      </c>
      <c r="N23" s="9">
        <v>2229</v>
      </c>
      <c r="O23" s="9">
        <v>2905</v>
      </c>
      <c r="P23" s="9">
        <f t="shared" ref="P23:P25" si="8">O23/N23*100</f>
        <v>130.32750112157919</v>
      </c>
      <c r="Q23" s="9"/>
      <c r="R23" s="48">
        <f t="shared" si="7"/>
        <v>0.42492548172443645</v>
      </c>
      <c r="S23" s="118"/>
    </row>
    <row r="24" spans="1:19" s="1" customFormat="1" ht="18.649999999999999" customHeight="1" x14ac:dyDescent="0.3">
      <c r="A24" s="119"/>
      <c r="B24" s="3" t="s">
        <v>8</v>
      </c>
      <c r="C24" s="75" t="s">
        <v>11</v>
      </c>
      <c r="D24" s="6">
        <v>2414</v>
      </c>
      <c r="E24" s="11">
        <v>2582</v>
      </c>
      <c r="F24" s="7">
        <v>107</v>
      </c>
      <c r="G24" s="9">
        <v>2685</v>
      </c>
      <c r="H24" s="9"/>
      <c r="I24" s="9" t="e">
        <f>E24*(#REF!/100+1)</f>
        <v>#REF!</v>
      </c>
      <c r="J24" s="9" t="e">
        <f t="shared" si="3"/>
        <v>#REF!</v>
      </c>
      <c r="K24" s="9" t="e">
        <f t="shared" si="4"/>
        <v>#REF!</v>
      </c>
      <c r="L24" s="9"/>
      <c r="M24" s="9">
        <f>+M18*1.87</f>
        <v>2963.9417346</v>
      </c>
      <c r="N24" s="9">
        <v>1391</v>
      </c>
      <c r="O24" s="9">
        <v>1331</v>
      </c>
      <c r="P24" s="9">
        <f t="shared" si="8"/>
        <v>95.68655643421998</v>
      </c>
      <c r="Q24" s="9"/>
      <c r="R24" s="48">
        <f t="shared" si="7"/>
        <v>0.44906415819932627</v>
      </c>
      <c r="S24" s="118"/>
    </row>
    <row r="25" spans="1:19" s="1" customFormat="1" ht="18.649999999999999" customHeight="1" x14ac:dyDescent="0.3">
      <c r="A25" s="119"/>
      <c r="B25" s="3" t="s">
        <v>9</v>
      </c>
      <c r="C25" s="75" t="s">
        <v>11</v>
      </c>
      <c r="D25" s="6">
        <v>3570</v>
      </c>
      <c r="E25" s="11">
        <v>3758</v>
      </c>
      <c r="F25" s="7">
        <v>105</v>
      </c>
      <c r="G25" s="9">
        <v>4134</v>
      </c>
      <c r="H25" s="9"/>
      <c r="I25" s="9" t="e">
        <f>E25*(#REF!/100+1)</f>
        <v>#REF!</v>
      </c>
      <c r="J25" s="9" t="e">
        <f t="shared" si="3"/>
        <v>#REF!</v>
      </c>
      <c r="K25" s="9" t="e">
        <f t="shared" si="4"/>
        <v>#REF!</v>
      </c>
      <c r="L25" s="9"/>
      <c r="M25" s="9">
        <f>+M19*1.67</f>
        <v>2867.0519920000002</v>
      </c>
      <c r="N25" s="9">
        <v>1495</v>
      </c>
      <c r="O25" s="9">
        <v>1639</v>
      </c>
      <c r="P25" s="9">
        <f t="shared" si="8"/>
        <v>109.63210702341138</v>
      </c>
      <c r="Q25" s="9"/>
      <c r="R25" s="48">
        <f t="shared" si="7"/>
        <v>0.57166734491503424</v>
      </c>
      <c r="S25" s="118"/>
    </row>
    <row r="26" spans="1:19" s="1" customFormat="1" ht="16.25" customHeight="1" x14ac:dyDescent="0.3">
      <c r="A26" s="119"/>
      <c r="B26" s="3" t="s">
        <v>153</v>
      </c>
      <c r="C26" s="4"/>
      <c r="D26" s="6">
        <v>100</v>
      </c>
      <c r="E26" s="8">
        <v>100</v>
      </c>
      <c r="F26" s="7">
        <v>100</v>
      </c>
      <c r="G26" s="12">
        <v>100</v>
      </c>
      <c r="H26" s="12"/>
      <c r="I26" s="12" t="e">
        <f>I20/$I$20*100</f>
        <v>#REF!</v>
      </c>
      <c r="J26" s="9" t="e">
        <f t="shared" si="3"/>
        <v>#REF!</v>
      </c>
      <c r="K26" s="9" t="e">
        <f t="shared" si="4"/>
        <v>#REF!</v>
      </c>
      <c r="L26" s="9"/>
      <c r="M26" s="12">
        <f>+M27+M29+M28</f>
        <v>100</v>
      </c>
      <c r="N26" s="12"/>
      <c r="O26" s="12"/>
      <c r="P26" s="12"/>
      <c r="Q26" s="12"/>
      <c r="R26" s="12"/>
      <c r="S26" s="118"/>
    </row>
    <row r="27" spans="1:19" s="1" customFormat="1" ht="16.25" customHeight="1" x14ac:dyDescent="0.3">
      <c r="A27" s="119"/>
      <c r="B27" s="3" t="s">
        <v>10</v>
      </c>
      <c r="C27" s="75" t="s">
        <v>6</v>
      </c>
      <c r="D27" s="6">
        <v>61.28</v>
      </c>
      <c r="E27" s="8">
        <v>63.16</v>
      </c>
      <c r="F27" s="70"/>
      <c r="G27" s="12">
        <v>65.069999999999993</v>
      </c>
      <c r="H27" s="12"/>
      <c r="I27" s="12" t="e">
        <f t="shared" ref="I27" si="9">I21/$I$20*100</f>
        <v>#REF!</v>
      </c>
      <c r="J27" s="9" t="e">
        <f t="shared" si="3"/>
        <v>#REF!</v>
      </c>
      <c r="K27" s="9" t="e">
        <f t="shared" si="4"/>
        <v>#REF!</v>
      </c>
      <c r="L27" s="9"/>
      <c r="M27" s="12">
        <f>+M21*100/M20</f>
        <v>66.715558379600608</v>
      </c>
      <c r="N27" s="48">
        <f>N21/N20</f>
        <v>0.62313920083572738</v>
      </c>
      <c r="O27" s="48">
        <f>O21/O20</f>
        <v>0.69241922120961064</v>
      </c>
      <c r="P27" s="12"/>
      <c r="Q27" s="12"/>
      <c r="R27" s="48">
        <f>O27/M27*100</f>
        <v>1.0378676848807269</v>
      </c>
      <c r="S27" s="118"/>
    </row>
    <row r="28" spans="1:19" s="1" customFormat="1" ht="16.25" customHeight="1" x14ac:dyDescent="0.3">
      <c r="A28" s="119"/>
      <c r="B28" s="3" t="s">
        <v>8</v>
      </c>
      <c r="C28" s="75" t="s">
        <v>6</v>
      </c>
      <c r="D28" s="6">
        <v>15.32</v>
      </c>
      <c r="E28" s="8">
        <v>15</v>
      </c>
      <c r="F28" s="70"/>
      <c r="G28" s="12">
        <v>13.75</v>
      </c>
      <c r="H28" s="12"/>
      <c r="I28" s="12" t="e">
        <f>I24/$I$20*100</f>
        <v>#REF!</v>
      </c>
      <c r="J28" s="9" t="e">
        <f t="shared" si="3"/>
        <v>#REF!</v>
      </c>
      <c r="K28" s="9" t="e">
        <f t="shared" si="4"/>
        <v>#REF!</v>
      </c>
      <c r="L28" s="9"/>
      <c r="M28" s="12">
        <f>+M24*100/M20</f>
        <v>16.918753519064879</v>
      </c>
      <c r="N28" s="48">
        <f>N24/N20</f>
        <v>0.18164011491250978</v>
      </c>
      <c r="O28" s="48">
        <f>O24/O20</f>
        <v>0.1378417564208782</v>
      </c>
      <c r="P28" s="12"/>
      <c r="Q28" s="12"/>
      <c r="R28" s="48">
        <f t="shared" ref="R28:R29" si="10">O28/M28*100</f>
        <v>0.81472761137841143</v>
      </c>
      <c r="S28" s="118"/>
    </row>
    <row r="29" spans="1:19" s="1" customFormat="1" x14ac:dyDescent="0.3">
      <c r="A29" s="119"/>
      <c r="B29" s="3" t="s">
        <v>9</v>
      </c>
      <c r="C29" s="75" t="s">
        <v>6</v>
      </c>
      <c r="D29" s="6">
        <v>23.4</v>
      </c>
      <c r="E29" s="8">
        <v>21.84</v>
      </c>
      <c r="F29" s="70"/>
      <c r="G29" s="12">
        <v>21.18</v>
      </c>
      <c r="H29" s="12"/>
      <c r="I29" s="12" t="e">
        <f>I25/$I$20*100</f>
        <v>#REF!</v>
      </c>
      <c r="J29" s="9" t="e">
        <f t="shared" si="3"/>
        <v>#REF!</v>
      </c>
      <c r="K29" s="9" t="e">
        <f t="shared" si="4"/>
        <v>#REF!</v>
      </c>
      <c r="L29" s="9"/>
      <c r="M29" s="12">
        <f>100-M27-M28</f>
        <v>16.365688101334513</v>
      </c>
      <c r="N29" s="48">
        <f>N25/N20</f>
        <v>0.19522068425176287</v>
      </c>
      <c r="O29" s="48">
        <f>O25/O20</f>
        <v>0.16973902236951119</v>
      </c>
      <c r="P29" s="12"/>
      <c r="Q29" s="12"/>
      <c r="R29" s="48">
        <f t="shared" si="10"/>
        <v>1.0371639818534126</v>
      </c>
      <c r="S29" s="118"/>
    </row>
    <row r="30" spans="1:19" s="1" customFormat="1" ht="17.399999999999999" customHeight="1" x14ac:dyDescent="0.3">
      <c r="A30" s="117"/>
      <c r="B30" s="3" t="s">
        <v>154</v>
      </c>
      <c r="C30" s="4"/>
      <c r="D30" s="6"/>
      <c r="E30" s="4"/>
      <c r="F30" s="70"/>
      <c r="G30" s="13"/>
      <c r="H30" s="13"/>
      <c r="I30" s="13"/>
      <c r="J30" s="9"/>
      <c r="K30" s="9"/>
      <c r="L30" s="9"/>
      <c r="M30" s="13"/>
      <c r="N30" s="13"/>
      <c r="O30" s="13"/>
      <c r="P30" s="13"/>
      <c r="Q30" s="13"/>
      <c r="R30" s="13"/>
      <c r="S30" s="118"/>
    </row>
    <row r="31" spans="1:19" s="1" customFormat="1" ht="20.399999999999999" customHeight="1" x14ac:dyDescent="0.3">
      <c r="A31" s="117"/>
      <c r="B31" s="3" t="s">
        <v>146</v>
      </c>
      <c r="C31" s="75" t="s">
        <v>6</v>
      </c>
      <c r="D31" s="6" t="s">
        <v>14</v>
      </c>
      <c r="E31" s="8">
        <v>21.2</v>
      </c>
      <c r="F31" s="70"/>
      <c r="G31" s="12">
        <v>23.3</v>
      </c>
      <c r="H31" s="12">
        <v>23</v>
      </c>
      <c r="I31" s="12">
        <f>+'[1]CN-XD-DV (ss)'!$W$5</f>
        <v>15.117702609547564</v>
      </c>
      <c r="J31" s="9">
        <f t="shared" si="3"/>
        <v>71.309917969563983</v>
      </c>
      <c r="K31" s="9">
        <f t="shared" si="4"/>
        <v>64.882843817800705</v>
      </c>
      <c r="L31" s="10">
        <f>+I31/H31</f>
        <v>0.65729141780641587</v>
      </c>
      <c r="M31" s="12">
        <f>+'[1]CN-XD-DV (ss)'!$X$5</f>
        <v>22.666551994868797</v>
      </c>
      <c r="N31" s="12"/>
      <c r="O31" s="9">
        <v>48.819276581316245</v>
      </c>
      <c r="P31" s="12"/>
      <c r="Q31" s="57">
        <f>+O31*100/H31</f>
        <v>212.25772426659236</v>
      </c>
      <c r="R31" s="9">
        <f>+O31*100/M31</f>
        <v>215.3802510075985</v>
      </c>
      <c r="S31" s="118"/>
    </row>
    <row r="32" spans="1:19" s="1" customFormat="1" ht="20.399999999999999" customHeight="1" x14ac:dyDescent="0.3">
      <c r="A32" s="117"/>
      <c r="B32" s="3" t="s">
        <v>7</v>
      </c>
      <c r="C32" s="75" t="s">
        <v>6</v>
      </c>
      <c r="D32" s="6" t="s">
        <v>14</v>
      </c>
      <c r="E32" s="8">
        <v>21.4</v>
      </c>
      <c r="F32" s="70"/>
      <c r="G32" s="12">
        <v>23.6</v>
      </c>
      <c r="H32" s="12"/>
      <c r="I32" s="12">
        <f>+'[1]CN-XD-DV (ss)'!$W$7</f>
        <v>15.27244663970842</v>
      </c>
      <c r="J32" s="9">
        <f t="shared" si="3"/>
        <v>71.366573082749625</v>
      </c>
      <c r="K32" s="9">
        <f t="shared" si="4"/>
        <v>64.71375694791702</v>
      </c>
      <c r="L32" s="9"/>
      <c r="M32" s="12">
        <f>+'[1]CN-XD-DV (ss)'!$X$7</f>
        <v>22.907959229605709</v>
      </c>
      <c r="N32" s="12"/>
      <c r="O32" s="9">
        <v>49.608000356363306</v>
      </c>
      <c r="P32" s="12"/>
      <c r="Q32" s="9"/>
      <c r="R32" s="9">
        <f t="shared" ref="R32:R36" si="11">+O32*100/M32</f>
        <v>216.55355616423088</v>
      </c>
      <c r="S32" s="118"/>
    </row>
    <row r="33" spans="1:19" s="1" customFormat="1" x14ac:dyDescent="0.3">
      <c r="A33" s="117"/>
      <c r="B33" s="3" t="s">
        <v>147</v>
      </c>
      <c r="C33" s="75" t="s">
        <v>6</v>
      </c>
      <c r="D33" s="6" t="s">
        <v>14</v>
      </c>
      <c r="E33" s="8">
        <v>21.6</v>
      </c>
      <c r="F33" s="70"/>
      <c r="G33" s="12">
        <v>23.8</v>
      </c>
      <c r="H33" s="12"/>
      <c r="I33" s="12">
        <v>15.4</v>
      </c>
      <c r="J33" s="9">
        <f t="shared" si="3"/>
        <v>71.296296296296291</v>
      </c>
      <c r="K33" s="9">
        <f t="shared" si="4"/>
        <v>64.705882352941174</v>
      </c>
      <c r="L33" s="9"/>
      <c r="M33" s="12">
        <f>+'[1]CN-XD-DV (ss)'!$X$8</f>
        <v>23</v>
      </c>
      <c r="N33" s="12"/>
      <c r="O33" s="9">
        <v>50.080985875610224</v>
      </c>
      <c r="P33" s="12"/>
      <c r="Q33" s="9"/>
      <c r="R33" s="9">
        <f t="shared" si="11"/>
        <v>217.74341685047924</v>
      </c>
      <c r="S33" s="118"/>
    </row>
    <row r="34" spans="1:19" s="1" customFormat="1" x14ac:dyDescent="0.3">
      <c r="A34" s="117"/>
      <c r="B34" s="3" t="s">
        <v>148</v>
      </c>
      <c r="C34" s="75" t="s">
        <v>6</v>
      </c>
      <c r="D34" s="6" t="s">
        <v>14</v>
      </c>
      <c r="E34" s="8">
        <v>14.5</v>
      </c>
      <c r="F34" s="70"/>
      <c r="G34" s="8">
        <v>16</v>
      </c>
      <c r="H34" s="8"/>
      <c r="I34" s="8">
        <v>10.1</v>
      </c>
      <c r="J34" s="9">
        <f t="shared" si="3"/>
        <v>69.65517241379311</v>
      </c>
      <c r="K34" s="9">
        <f t="shared" si="4"/>
        <v>63.125</v>
      </c>
      <c r="L34" s="9"/>
      <c r="M34" s="8">
        <f>+'[1]CN-XD-DV (ss)'!$X$9</f>
        <v>19</v>
      </c>
      <c r="N34" s="8"/>
      <c r="O34" s="9">
        <v>21.9350563286945</v>
      </c>
      <c r="P34" s="8"/>
      <c r="Q34" s="9"/>
      <c r="R34" s="9">
        <f t="shared" si="11"/>
        <v>115.44766488786578</v>
      </c>
      <c r="S34" s="118"/>
    </row>
    <row r="35" spans="1:19" s="1" customFormat="1" x14ac:dyDescent="0.3">
      <c r="A35" s="117"/>
      <c r="B35" s="3" t="s">
        <v>8</v>
      </c>
      <c r="C35" s="75" t="s">
        <v>6</v>
      </c>
      <c r="D35" s="6" t="s">
        <v>14</v>
      </c>
      <c r="E35" s="8">
        <v>8.4</v>
      </c>
      <c r="F35" s="70"/>
      <c r="G35" s="8">
        <v>2</v>
      </c>
      <c r="H35" s="8"/>
      <c r="I35" s="8">
        <v>2.6</v>
      </c>
      <c r="J35" s="9">
        <f t="shared" si="3"/>
        <v>30.952380952380953</v>
      </c>
      <c r="K35" s="9">
        <f t="shared" si="4"/>
        <v>130</v>
      </c>
      <c r="L35" s="9"/>
      <c r="M35" s="8">
        <f>+'[1]CN-XD-DV (ss)'!$X$6</f>
        <v>1.4999999999999858</v>
      </c>
      <c r="N35" s="8"/>
      <c r="O35" s="9">
        <v>3.02613480055021</v>
      </c>
      <c r="P35" s="8"/>
      <c r="Q35" s="9"/>
      <c r="R35" s="9">
        <f t="shared" si="11"/>
        <v>201.74232003668257</v>
      </c>
      <c r="S35" s="118"/>
    </row>
    <row r="36" spans="1:19" s="1" customFormat="1" x14ac:dyDescent="0.3">
      <c r="A36" s="121" t="s">
        <v>155</v>
      </c>
      <c r="B36" s="3" t="s">
        <v>9</v>
      </c>
      <c r="C36" s="75" t="s">
        <v>6</v>
      </c>
      <c r="D36" s="6" t="s">
        <v>14</v>
      </c>
      <c r="E36" s="8">
        <v>4.3</v>
      </c>
      <c r="F36" s="4"/>
      <c r="G36" s="8">
        <v>9</v>
      </c>
      <c r="H36" s="8"/>
      <c r="I36" s="8">
        <v>9.1</v>
      </c>
      <c r="J36" s="9">
        <f t="shared" si="3"/>
        <v>211.62790697674419</v>
      </c>
      <c r="K36" s="9">
        <f t="shared" si="4"/>
        <v>101.11111111111111</v>
      </c>
      <c r="L36" s="9"/>
      <c r="M36" s="8">
        <f>+'[1]CN-XD-DV (ss)'!$X$10</f>
        <v>12.000000000000014</v>
      </c>
      <c r="N36" s="8"/>
      <c r="O36" s="9">
        <v>7.3008849557522097</v>
      </c>
      <c r="P36" s="8"/>
      <c r="Q36" s="9"/>
      <c r="R36" s="9">
        <f t="shared" si="11"/>
        <v>60.840707964601684</v>
      </c>
      <c r="S36" s="117"/>
    </row>
    <row r="37" spans="1:19" s="1" customFormat="1" x14ac:dyDescent="0.3">
      <c r="A37" s="121"/>
      <c r="B37" s="3" t="s">
        <v>149</v>
      </c>
      <c r="C37" s="75" t="s">
        <v>11</v>
      </c>
      <c r="D37" s="6" t="s">
        <v>14</v>
      </c>
      <c r="E37" s="4">
        <v>180460.10000000003</v>
      </c>
      <c r="F37" s="4"/>
      <c r="G37" s="11">
        <v>222579</v>
      </c>
      <c r="H37" s="11"/>
      <c r="I37" s="11">
        <f>I38+I41+I42</f>
        <v>207741.53929999997</v>
      </c>
      <c r="J37" s="9">
        <f t="shared" si="3"/>
        <v>115.11771261348072</v>
      </c>
      <c r="K37" s="9">
        <f t="shared" si="4"/>
        <v>93.333845196536942</v>
      </c>
      <c r="L37" s="9"/>
      <c r="M37" s="11">
        <f>+M38+M41+M42</f>
        <v>254829.78480799994</v>
      </c>
      <c r="N37" s="11">
        <f t="shared" ref="N37:O37" si="12">+N38+N41+N42</f>
        <v>91427</v>
      </c>
      <c r="O37" s="11">
        <f t="shared" si="12"/>
        <v>136061</v>
      </c>
      <c r="P37" s="11">
        <f t="shared" ref="P37:P48" si="13">O37/N37*100</f>
        <v>148.81927658131625</v>
      </c>
      <c r="Q37" s="11"/>
      <c r="R37" s="11">
        <f>O37/M37*100</f>
        <v>53.392895223183736</v>
      </c>
      <c r="S37" s="117"/>
    </row>
    <row r="38" spans="1:19" s="1" customFormat="1" x14ac:dyDescent="0.3">
      <c r="A38" s="121"/>
      <c r="B38" s="3" t="s">
        <v>10</v>
      </c>
      <c r="C38" s="75" t="s">
        <v>11</v>
      </c>
      <c r="D38" s="6" t="s">
        <v>14</v>
      </c>
      <c r="E38" s="14">
        <v>177533.7</v>
      </c>
      <c r="F38" s="4"/>
      <c r="G38" s="11">
        <v>219488</v>
      </c>
      <c r="H38" s="11"/>
      <c r="I38" s="11">
        <f>I39+I40</f>
        <v>204647.43959999998</v>
      </c>
      <c r="J38" s="9">
        <f t="shared" si="3"/>
        <v>115.27244663970838</v>
      </c>
      <c r="K38" s="9">
        <f t="shared" si="4"/>
        <v>93.238555000728951</v>
      </c>
      <c r="L38" s="9"/>
      <c r="M38" s="11">
        <f>+'[1]CN-XD-DV (ss)'!$S$7</f>
        <v>251527.99162799996</v>
      </c>
      <c r="N38" s="11">
        <f>N39+N40</f>
        <v>89796</v>
      </c>
      <c r="O38" s="11">
        <f>O39+O40</f>
        <v>134342</v>
      </c>
      <c r="P38" s="11">
        <f t="shared" si="13"/>
        <v>149.60800035636331</v>
      </c>
      <c r="Q38" s="11"/>
      <c r="R38" s="11">
        <f>O38/M38*100</f>
        <v>53.410357682450929</v>
      </c>
      <c r="S38" s="117"/>
    </row>
    <row r="39" spans="1:19" s="1" customFormat="1" x14ac:dyDescent="0.3">
      <c r="A39" s="121"/>
      <c r="B39" s="3" t="s">
        <v>150</v>
      </c>
      <c r="C39" s="75" t="s">
        <v>11</v>
      </c>
      <c r="D39" s="6" t="s">
        <v>14</v>
      </c>
      <c r="E39" s="14">
        <v>173256.9</v>
      </c>
      <c r="F39" s="4"/>
      <c r="G39" s="11">
        <v>214527</v>
      </c>
      <c r="H39" s="11"/>
      <c r="I39" s="11">
        <v>199938.46259999997</v>
      </c>
      <c r="J39" s="9">
        <f t="shared" si="3"/>
        <v>115.39999999999999</v>
      </c>
      <c r="K39" s="9">
        <f t="shared" si="4"/>
        <v>93.199673048147773</v>
      </c>
      <c r="L39" s="9"/>
      <c r="M39" s="11">
        <f>+'[1]CN-XD-DV (ss)'!$S$8</f>
        <v>245924.30899799996</v>
      </c>
      <c r="N39" s="11">
        <v>88287</v>
      </c>
      <c r="O39" s="11">
        <v>132502</v>
      </c>
      <c r="P39" s="11">
        <f t="shared" si="13"/>
        <v>150.08098587561022</v>
      </c>
      <c r="Q39" s="11"/>
      <c r="R39" s="11">
        <f>O39/M39*100</f>
        <v>53.879179549134207</v>
      </c>
      <c r="S39" s="117"/>
    </row>
    <row r="40" spans="1:19" s="1" customFormat="1" x14ac:dyDescent="0.3">
      <c r="A40" s="121"/>
      <c r="B40" s="3" t="s">
        <v>148</v>
      </c>
      <c r="C40" s="75" t="s">
        <v>11</v>
      </c>
      <c r="D40" s="6" t="s">
        <v>14</v>
      </c>
      <c r="E40" s="14">
        <v>4276.8</v>
      </c>
      <c r="F40" s="4"/>
      <c r="G40" s="11">
        <v>4961</v>
      </c>
      <c r="H40" s="11"/>
      <c r="I40" s="11">
        <v>4708.9769999999999</v>
      </c>
      <c r="J40" s="9">
        <f t="shared" si="3"/>
        <v>110.10514870931537</v>
      </c>
      <c r="K40" s="9">
        <f t="shared" si="4"/>
        <v>94.919915339649265</v>
      </c>
      <c r="L40" s="9"/>
      <c r="M40" s="11">
        <f>+'[1]CN-XD-DV (ss)'!$S$9</f>
        <v>5603.6826299999993</v>
      </c>
      <c r="N40" s="11">
        <v>1509</v>
      </c>
      <c r="O40" s="11">
        <v>1840</v>
      </c>
      <c r="P40" s="11">
        <f t="shared" si="13"/>
        <v>121.9350563286945</v>
      </c>
      <c r="Q40" s="11"/>
      <c r="R40" s="11">
        <f t="shared" ref="R40:R42" si="14">O40/M40*100</f>
        <v>32.835549789157135</v>
      </c>
      <c r="S40" s="117"/>
    </row>
    <row r="41" spans="1:19" s="1" customFormat="1" x14ac:dyDescent="0.3">
      <c r="A41" s="121"/>
      <c r="B41" s="3" t="s">
        <v>8</v>
      </c>
      <c r="C41" s="75" t="s">
        <v>11</v>
      </c>
      <c r="D41" s="6" t="s">
        <v>14</v>
      </c>
      <c r="E41" s="14">
        <v>1521.7</v>
      </c>
      <c r="F41" s="4"/>
      <c r="G41" s="11">
        <v>1560</v>
      </c>
      <c r="H41" s="11"/>
      <c r="I41" s="11">
        <f>+I18</f>
        <v>1561.5720000000001</v>
      </c>
      <c r="J41" s="9">
        <f t="shared" si="3"/>
        <v>102.62022737727543</v>
      </c>
      <c r="K41" s="9">
        <f t="shared" si="4"/>
        <v>100.10076923076925</v>
      </c>
      <c r="L41" s="9"/>
      <c r="M41" s="11">
        <f>+'[1]CN-XD-DV (ss)'!$S$6</f>
        <v>1584.99558</v>
      </c>
      <c r="N41" s="11">
        <v>727</v>
      </c>
      <c r="O41" s="11">
        <v>749</v>
      </c>
      <c r="P41" s="11">
        <f t="shared" si="13"/>
        <v>103.02613480055021</v>
      </c>
      <c r="Q41" s="11"/>
      <c r="R41" s="11">
        <f t="shared" si="14"/>
        <v>47.255652283901007</v>
      </c>
      <c r="S41" s="117"/>
    </row>
    <row r="42" spans="1:19" s="1" customFormat="1" x14ac:dyDescent="0.3">
      <c r="A42" s="121"/>
      <c r="B42" s="3" t="s">
        <v>9</v>
      </c>
      <c r="C42" s="75" t="s">
        <v>11</v>
      </c>
      <c r="D42" s="6" t="s">
        <v>14</v>
      </c>
      <c r="E42" s="14">
        <v>1404.7</v>
      </c>
      <c r="F42" s="4"/>
      <c r="G42" s="11">
        <v>1531</v>
      </c>
      <c r="H42" s="11"/>
      <c r="I42" s="11">
        <f t="shared" ref="I42" si="15">E42*(I36/100+1)</f>
        <v>1532.5277000000001</v>
      </c>
      <c r="J42" s="9">
        <f t="shared" si="3"/>
        <v>109.10000000000001</v>
      </c>
      <c r="K42" s="9">
        <f t="shared" si="4"/>
        <v>100.09978445460484</v>
      </c>
      <c r="L42" s="9"/>
      <c r="M42" s="11">
        <f>+'[1]CN-XD-DV (ss)'!$S$10</f>
        <v>1716.7976000000001</v>
      </c>
      <c r="N42" s="11">
        <v>904</v>
      </c>
      <c r="O42" s="11">
        <v>970</v>
      </c>
      <c r="P42" s="11">
        <f t="shared" si="13"/>
        <v>107.30088495575221</v>
      </c>
      <c r="Q42" s="11"/>
      <c r="R42" s="11">
        <f t="shared" si="14"/>
        <v>56.500544968143004</v>
      </c>
      <c r="S42" s="117"/>
    </row>
    <row r="43" spans="1:19" s="1" customFormat="1" x14ac:dyDescent="0.3">
      <c r="A43" s="121"/>
      <c r="B43" s="3" t="s">
        <v>152</v>
      </c>
      <c r="C43" s="75" t="s">
        <v>11</v>
      </c>
      <c r="D43" s="6" t="s">
        <v>14</v>
      </c>
      <c r="E43" s="11">
        <v>180460</v>
      </c>
      <c r="F43" s="4"/>
      <c r="G43" s="11">
        <v>266266</v>
      </c>
      <c r="H43" s="11"/>
      <c r="I43" s="11" t="e">
        <f>I44+I47+I48</f>
        <v>#REF!</v>
      </c>
      <c r="J43" s="9" t="e">
        <f t="shared" si="3"/>
        <v>#REF!</v>
      </c>
      <c r="K43" s="9" t="e">
        <f t="shared" si="4"/>
        <v>#REF!</v>
      </c>
      <c r="L43" s="9"/>
      <c r="M43" s="9">
        <f>+M44+M47+M48</f>
        <v>312695.14351276</v>
      </c>
      <c r="N43" s="9">
        <f>N44+N47+N48</f>
        <v>104330</v>
      </c>
      <c r="O43" s="9">
        <f>O44+O47+O48</f>
        <v>158159</v>
      </c>
      <c r="P43" s="9">
        <f t="shared" si="13"/>
        <v>151.59493913543565</v>
      </c>
      <c r="Q43" s="9"/>
      <c r="R43" s="9">
        <f>O43/M43*100</f>
        <v>50.579295291660351</v>
      </c>
      <c r="S43" s="117"/>
    </row>
    <row r="44" spans="1:19" s="1" customFormat="1" x14ac:dyDescent="0.3">
      <c r="A44" s="121"/>
      <c r="B44" s="3" t="s">
        <v>10</v>
      </c>
      <c r="C44" s="75" t="s">
        <v>11</v>
      </c>
      <c r="D44" s="6" t="s">
        <v>14</v>
      </c>
      <c r="E44" s="11">
        <v>177534</v>
      </c>
      <c r="F44" s="4"/>
      <c r="G44" s="11">
        <v>259447</v>
      </c>
      <c r="H44" s="11"/>
      <c r="I44" s="11" t="e">
        <f>I45+I46</f>
        <v>#REF!</v>
      </c>
      <c r="J44" s="9" t="e">
        <f t="shared" si="3"/>
        <v>#REF!</v>
      </c>
      <c r="K44" s="9" t="e">
        <f t="shared" si="4"/>
        <v>#REF!</v>
      </c>
      <c r="L44" s="9"/>
      <c r="M44" s="9">
        <f>+M45+M46</f>
        <v>306864.14978615998</v>
      </c>
      <c r="N44" s="9">
        <f>N45+N46</f>
        <v>101444</v>
      </c>
      <c r="O44" s="9">
        <f>O45+O46</f>
        <v>155189</v>
      </c>
      <c r="P44" s="9">
        <f t="shared" si="13"/>
        <v>152.97996924411498</v>
      </c>
      <c r="Q44" s="9"/>
      <c r="R44" s="9">
        <f>O44/M44*100</f>
        <v>50.572541663190151</v>
      </c>
      <c r="S44" s="117"/>
    </row>
    <row r="45" spans="1:19" s="1" customFormat="1" x14ac:dyDescent="0.3">
      <c r="A45" s="121"/>
      <c r="B45" s="3" t="s">
        <v>12</v>
      </c>
      <c r="C45" s="75" t="s">
        <v>11</v>
      </c>
      <c r="D45" s="6" t="s">
        <v>14</v>
      </c>
      <c r="E45" s="11">
        <v>173257</v>
      </c>
      <c r="F45" s="4"/>
      <c r="G45" s="11">
        <v>252104</v>
      </c>
      <c r="H45" s="11"/>
      <c r="I45" s="11" t="e">
        <f>E45*(#REF!/100+1)</f>
        <v>#REF!</v>
      </c>
      <c r="J45" s="9" t="e">
        <f t="shared" si="3"/>
        <v>#REF!</v>
      </c>
      <c r="K45" s="9" t="e">
        <f t="shared" si="4"/>
        <v>#REF!</v>
      </c>
      <c r="L45" s="9"/>
      <c r="M45" s="9">
        <f>+M39*1.22</f>
        <v>300027.65697755996</v>
      </c>
      <c r="N45" s="9">
        <v>99215</v>
      </c>
      <c r="O45" s="9">
        <v>152284</v>
      </c>
      <c r="P45" s="9">
        <f t="shared" si="13"/>
        <v>153.48888776898656</v>
      </c>
      <c r="Q45" s="9"/>
      <c r="R45" s="9">
        <f>O45/M45*100</f>
        <v>50.756654081190192</v>
      </c>
      <c r="S45" s="117"/>
    </row>
    <row r="46" spans="1:19" s="1" customFormat="1" x14ac:dyDescent="0.3">
      <c r="A46" s="121"/>
      <c r="B46" s="3" t="s">
        <v>13</v>
      </c>
      <c r="C46" s="75" t="s">
        <v>11</v>
      </c>
      <c r="D46" s="6" t="s">
        <v>14</v>
      </c>
      <c r="E46" s="11">
        <v>4277</v>
      </c>
      <c r="F46" s="4"/>
      <c r="G46" s="11">
        <v>7343</v>
      </c>
      <c r="H46" s="11"/>
      <c r="I46" s="11" t="e">
        <f>E46*(#REF!/100+1)</f>
        <v>#REF!</v>
      </c>
      <c r="J46" s="9" t="e">
        <f t="shared" si="3"/>
        <v>#REF!</v>
      </c>
      <c r="K46" s="9" t="e">
        <f t="shared" si="4"/>
        <v>#REF!</v>
      </c>
      <c r="L46" s="9"/>
      <c r="M46" s="9">
        <f>+M40*1.22</f>
        <v>6836.4928085999991</v>
      </c>
      <c r="N46" s="9">
        <v>2229</v>
      </c>
      <c r="O46" s="9">
        <v>2905</v>
      </c>
      <c r="P46" s="9">
        <f t="shared" si="13"/>
        <v>130.32750112157919</v>
      </c>
      <c r="Q46" s="9"/>
      <c r="R46" s="9">
        <f t="shared" ref="R46:R48" si="16">O46/M46*100</f>
        <v>42.492548172443648</v>
      </c>
      <c r="S46" s="117"/>
    </row>
    <row r="47" spans="1:19" s="1" customFormat="1" x14ac:dyDescent="0.3">
      <c r="A47" s="121"/>
      <c r="B47" s="3" t="s">
        <v>8</v>
      </c>
      <c r="C47" s="75" t="s">
        <v>11</v>
      </c>
      <c r="D47" s="6" t="s">
        <v>14</v>
      </c>
      <c r="E47" s="11">
        <v>1522</v>
      </c>
      <c r="F47" s="4"/>
      <c r="G47" s="11">
        <v>2685</v>
      </c>
      <c r="H47" s="11"/>
      <c r="I47" s="11" t="e">
        <f>E47*(#REF!/100+1)</f>
        <v>#REF!</v>
      </c>
      <c r="J47" s="9" t="e">
        <f t="shared" si="3"/>
        <v>#REF!</v>
      </c>
      <c r="K47" s="9" t="e">
        <f t="shared" si="4"/>
        <v>#REF!</v>
      </c>
      <c r="L47" s="9"/>
      <c r="M47" s="9">
        <f>+M41*1.87</f>
        <v>2963.9417346</v>
      </c>
      <c r="N47" s="9">
        <v>1391</v>
      </c>
      <c r="O47" s="9">
        <v>1331</v>
      </c>
      <c r="P47" s="9">
        <f t="shared" si="13"/>
        <v>95.68655643421998</v>
      </c>
      <c r="Q47" s="9"/>
      <c r="R47" s="9">
        <f t="shared" si="16"/>
        <v>44.906415819932626</v>
      </c>
      <c r="S47" s="117"/>
    </row>
    <row r="48" spans="1:19" s="1" customFormat="1" x14ac:dyDescent="0.3">
      <c r="A48" s="121"/>
      <c r="B48" s="3" t="s">
        <v>9</v>
      </c>
      <c r="C48" s="75" t="s">
        <v>11</v>
      </c>
      <c r="D48" s="6" t="s">
        <v>14</v>
      </c>
      <c r="E48" s="11">
        <v>1405</v>
      </c>
      <c r="F48" s="4"/>
      <c r="G48" s="11">
        <v>4134</v>
      </c>
      <c r="H48" s="11"/>
      <c r="I48" s="11" t="e">
        <f>E48*(#REF!/100+1)</f>
        <v>#REF!</v>
      </c>
      <c r="J48" s="9" t="e">
        <f t="shared" si="3"/>
        <v>#REF!</v>
      </c>
      <c r="K48" s="9" t="e">
        <f t="shared" si="4"/>
        <v>#REF!</v>
      </c>
      <c r="L48" s="9"/>
      <c r="M48" s="9">
        <f>+M42*1.67</f>
        <v>2867.0519920000002</v>
      </c>
      <c r="N48" s="9">
        <v>1495</v>
      </c>
      <c r="O48" s="9">
        <v>1639</v>
      </c>
      <c r="P48" s="9">
        <f t="shared" si="13"/>
        <v>109.63210702341138</v>
      </c>
      <c r="Q48" s="9"/>
      <c r="R48" s="9">
        <f t="shared" si="16"/>
        <v>57.166734491503426</v>
      </c>
      <c r="S48" s="117"/>
    </row>
    <row r="49" spans="1:19" s="1" customFormat="1" x14ac:dyDescent="0.3">
      <c r="A49" s="121"/>
      <c r="B49" s="3" t="s">
        <v>153</v>
      </c>
      <c r="C49" s="75" t="s">
        <v>6</v>
      </c>
      <c r="D49" s="6" t="s">
        <v>14</v>
      </c>
      <c r="E49" s="8">
        <v>100</v>
      </c>
      <c r="F49" s="4"/>
      <c r="G49" s="8">
        <v>100</v>
      </c>
      <c r="H49" s="8"/>
      <c r="I49" s="8" t="e">
        <f>I43/$I$43*100</f>
        <v>#REF!</v>
      </c>
      <c r="J49" s="9" t="e">
        <f t="shared" si="3"/>
        <v>#REF!</v>
      </c>
      <c r="K49" s="9" t="e">
        <f t="shared" si="4"/>
        <v>#REF!</v>
      </c>
      <c r="L49" s="9"/>
      <c r="M49" s="12">
        <f>+M50+M52+M51</f>
        <v>100</v>
      </c>
      <c r="N49" s="12"/>
      <c r="O49" s="12"/>
      <c r="P49" s="12"/>
      <c r="Q49" s="12"/>
      <c r="R49" s="12"/>
      <c r="S49" s="117"/>
    </row>
    <row r="50" spans="1:19" s="1" customFormat="1" x14ac:dyDescent="0.3">
      <c r="A50" s="121"/>
      <c r="B50" s="3" t="s">
        <v>10</v>
      </c>
      <c r="C50" s="75" t="s">
        <v>6</v>
      </c>
      <c r="D50" s="6" t="s">
        <v>14</v>
      </c>
      <c r="E50" s="8">
        <v>98.38</v>
      </c>
      <c r="F50" s="4"/>
      <c r="G50" s="8">
        <v>97.44</v>
      </c>
      <c r="H50" s="8"/>
      <c r="I50" s="15" t="e">
        <f t="shared" ref="I50" si="17">I44/$I$43*100</f>
        <v>#REF!</v>
      </c>
      <c r="J50" s="9" t="e">
        <f t="shared" si="3"/>
        <v>#REF!</v>
      </c>
      <c r="K50" s="9" t="e">
        <f t="shared" si="4"/>
        <v>#REF!</v>
      </c>
      <c r="L50" s="9"/>
      <c r="M50" s="12">
        <f>+M44*100/M43</f>
        <v>98.135246470061645</v>
      </c>
      <c r="N50" s="48">
        <f>N44/N43</f>
        <v>0.97233777436978819</v>
      </c>
      <c r="O50" s="48">
        <f>O44/O43</f>
        <v>0.98122142906821619</v>
      </c>
      <c r="P50" s="48"/>
      <c r="Q50" s="12"/>
      <c r="R50" s="48">
        <f>O50/M50*100</f>
        <v>0.99986647444510135</v>
      </c>
      <c r="S50" s="117"/>
    </row>
    <row r="51" spans="1:19" s="1" customFormat="1" x14ac:dyDescent="0.3">
      <c r="A51" s="121"/>
      <c r="B51" s="3" t="s">
        <v>8</v>
      </c>
      <c r="C51" s="75" t="s">
        <v>6</v>
      </c>
      <c r="D51" s="6" t="s">
        <v>14</v>
      </c>
      <c r="E51" s="8">
        <v>0.84</v>
      </c>
      <c r="F51" s="4"/>
      <c r="G51" s="8">
        <v>1.01</v>
      </c>
      <c r="H51" s="8"/>
      <c r="I51" s="15" t="e">
        <f>I47/$I$43*100</f>
        <v>#REF!</v>
      </c>
      <c r="J51" s="9" t="e">
        <f t="shared" si="3"/>
        <v>#REF!</v>
      </c>
      <c r="K51" s="9" t="e">
        <f t="shared" si="4"/>
        <v>#REF!</v>
      </c>
      <c r="L51" s="9"/>
      <c r="M51" s="12">
        <f>+M47*100/M43</f>
        <v>0.94786944923532268</v>
      </c>
      <c r="N51" s="48">
        <f>N47/N43</f>
        <v>1.3332694335282277E-2</v>
      </c>
      <c r="O51" s="69">
        <f>O47/O43</f>
        <v>8.4155817879475719E-3</v>
      </c>
      <c r="P51" s="12"/>
      <c r="Q51" s="12"/>
      <c r="R51" s="48">
        <f>O51/M51*100</f>
        <v>0.88784186416565025</v>
      </c>
      <c r="S51" s="117"/>
    </row>
    <row r="52" spans="1:19" s="1" customFormat="1" x14ac:dyDescent="0.3">
      <c r="A52" s="121"/>
      <c r="B52" s="3" t="s">
        <v>9</v>
      </c>
      <c r="C52" s="75" t="s">
        <v>6</v>
      </c>
      <c r="D52" s="6" t="s">
        <v>14</v>
      </c>
      <c r="E52" s="8">
        <v>0.78</v>
      </c>
      <c r="F52" s="4"/>
      <c r="G52" s="8">
        <v>1.55</v>
      </c>
      <c r="H52" s="8"/>
      <c r="I52" s="15" t="e">
        <f>I48/$I$43*100</f>
        <v>#REF!</v>
      </c>
      <c r="J52" s="9" t="e">
        <f t="shared" si="3"/>
        <v>#REF!</v>
      </c>
      <c r="K52" s="9" t="e">
        <f t="shared" si="4"/>
        <v>#REF!</v>
      </c>
      <c r="L52" s="9"/>
      <c r="M52" s="12">
        <f>100-M50-M51</f>
        <v>0.91688408070303218</v>
      </c>
      <c r="N52" s="48">
        <f>N48/N43</f>
        <v>1.4329531294929551E-2</v>
      </c>
      <c r="O52" s="69">
        <f>O48/O43</f>
        <v>1.0362989143836265E-2</v>
      </c>
      <c r="P52" s="12"/>
      <c r="Q52" s="12"/>
      <c r="R52" s="48">
        <f>O52/M52*100</f>
        <v>1.1302398375038114</v>
      </c>
      <c r="S52" s="117"/>
    </row>
    <row r="53" spans="1:19" s="1" customFormat="1" x14ac:dyDescent="0.3">
      <c r="A53" s="75" t="s">
        <v>156</v>
      </c>
      <c r="B53" s="16" t="s">
        <v>15</v>
      </c>
      <c r="C53" s="75" t="s">
        <v>11</v>
      </c>
      <c r="D53" s="6">
        <v>10431</v>
      </c>
      <c r="E53" s="11">
        <v>11000</v>
      </c>
      <c r="F53" s="3">
        <v>105</v>
      </c>
      <c r="G53" s="11">
        <v>12000</v>
      </c>
      <c r="H53" s="11">
        <v>12000</v>
      </c>
      <c r="I53" s="11">
        <v>12100</v>
      </c>
      <c r="J53" s="9">
        <f t="shared" si="3"/>
        <v>110</v>
      </c>
      <c r="K53" s="17">
        <f t="shared" si="4"/>
        <v>100.83333333333333</v>
      </c>
      <c r="L53" s="10">
        <f>+I53/H53</f>
        <v>1.0083333333333333</v>
      </c>
      <c r="M53" s="11">
        <v>12000</v>
      </c>
      <c r="N53" s="50">
        <v>3.7530000000000001</v>
      </c>
      <c r="O53" s="11">
        <v>7200</v>
      </c>
      <c r="P53" s="14">
        <v>1.47</v>
      </c>
      <c r="Q53" s="57">
        <f>+O53*100/H53</f>
        <v>60</v>
      </c>
      <c r="R53" s="12">
        <f>O53/M53*100</f>
        <v>60</v>
      </c>
      <c r="S53" s="117"/>
    </row>
    <row r="54" spans="1:19" s="18" customFormat="1" x14ac:dyDescent="0.3">
      <c r="A54" s="119" t="s">
        <v>157</v>
      </c>
      <c r="B54" s="3" t="s">
        <v>158</v>
      </c>
      <c r="C54" s="4"/>
      <c r="D54" s="6"/>
      <c r="E54" s="4"/>
      <c r="F54" s="4"/>
      <c r="G54" s="4"/>
      <c r="H54" s="4"/>
      <c r="I54" s="4"/>
      <c r="J54" s="9"/>
      <c r="K54" s="9"/>
      <c r="L54" s="9"/>
      <c r="M54" s="4"/>
      <c r="N54" s="4"/>
      <c r="O54" s="4"/>
      <c r="P54" s="4"/>
      <c r="Q54" s="4"/>
      <c r="R54" s="4"/>
      <c r="S54" s="117"/>
    </row>
    <row r="55" spans="1:19" s="87" customFormat="1" ht="26" x14ac:dyDescent="0.3">
      <c r="A55" s="119"/>
      <c r="B55" s="77" t="s">
        <v>16</v>
      </c>
      <c r="C55" s="78" t="s">
        <v>11</v>
      </c>
      <c r="D55" s="79">
        <v>408</v>
      </c>
      <c r="E55" s="80">
        <v>559.04999999999995</v>
      </c>
      <c r="F55" s="81">
        <v>137</v>
      </c>
      <c r="G55" s="80">
        <v>427.7</v>
      </c>
      <c r="H55" s="82">
        <v>500</v>
      </c>
      <c r="I55" s="82">
        <v>451.63900000000001</v>
      </c>
      <c r="J55" s="83">
        <f t="shared" si="3"/>
        <v>80.786870584026488</v>
      </c>
      <c r="K55" s="83">
        <f t="shared" si="4"/>
        <v>105.59714753331775</v>
      </c>
      <c r="L55" s="84">
        <f>+I55/H55</f>
        <v>0.90327800000000003</v>
      </c>
      <c r="M55" s="82">
        <v>466.66199999999998</v>
      </c>
      <c r="N55" s="82"/>
      <c r="O55" s="82">
        <v>483.2</v>
      </c>
      <c r="P55" s="82"/>
      <c r="Q55" s="85">
        <f>+O55*100/H55</f>
        <v>96.64</v>
      </c>
      <c r="R55" s="86">
        <f>O55/M55</f>
        <v>1.0354389258178296</v>
      </c>
      <c r="S55" s="117"/>
    </row>
    <row r="56" spans="1:19" s="93" customFormat="1" x14ac:dyDescent="0.3">
      <c r="A56" s="119"/>
      <c r="B56" s="88" t="s">
        <v>17</v>
      </c>
      <c r="C56" s="78" t="s">
        <v>11</v>
      </c>
      <c r="D56" s="79">
        <v>1500</v>
      </c>
      <c r="E56" s="89">
        <v>1000</v>
      </c>
      <c r="F56" s="80">
        <v>67</v>
      </c>
      <c r="G56" s="89">
        <v>1640</v>
      </c>
      <c r="H56" s="89">
        <v>2020</v>
      </c>
      <c r="I56" s="90">
        <v>3187.23</v>
      </c>
      <c r="J56" s="85">
        <f t="shared" si="3"/>
        <v>318.72300000000001</v>
      </c>
      <c r="K56" s="85">
        <f t="shared" si="4"/>
        <v>194.34329268292683</v>
      </c>
      <c r="L56" s="91">
        <f>+I56/H56</f>
        <v>1.5778366336633662</v>
      </c>
      <c r="M56" s="89">
        <v>2000</v>
      </c>
      <c r="N56" s="89"/>
      <c r="O56" s="89">
        <v>1731</v>
      </c>
      <c r="P56" s="89"/>
      <c r="Q56" s="92">
        <f>+O56*100/H56</f>
        <v>85.693069306930695</v>
      </c>
      <c r="R56" s="86">
        <f>O56/M56</f>
        <v>0.86550000000000005</v>
      </c>
      <c r="S56" s="117"/>
    </row>
    <row r="57" spans="1:19" s="1" customFormat="1" x14ac:dyDescent="0.3">
      <c r="A57" s="122" t="s">
        <v>159</v>
      </c>
      <c r="B57" s="3" t="s">
        <v>160</v>
      </c>
      <c r="C57" s="75" t="s">
        <v>161</v>
      </c>
      <c r="D57" s="6">
        <v>75200</v>
      </c>
      <c r="E57" s="11">
        <v>75604</v>
      </c>
      <c r="F57" s="3">
        <v>101</v>
      </c>
      <c r="G57" s="11">
        <v>75000</v>
      </c>
      <c r="H57" s="11"/>
      <c r="I57" s="19">
        <v>76046</v>
      </c>
      <c r="J57" s="20">
        <f>+I57/E57</f>
        <v>1.0058462515210835</v>
      </c>
      <c r="K57" s="20">
        <f>+I57/G57</f>
        <v>1.0139466666666668</v>
      </c>
      <c r="L57" s="20"/>
      <c r="M57" s="19">
        <v>71978</v>
      </c>
      <c r="N57" s="19">
        <v>38499</v>
      </c>
      <c r="O57" s="19">
        <v>37784</v>
      </c>
      <c r="P57" s="20">
        <f>+O57/N57</f>
        <v>0.98142808904127377</v>
      </c>
      <c r="Q57" s="19"/>
      <c r="R57" s="20">
        <f>+O57/M57</f>
        <v>0.52493817555364142</v>
      </c>
      <c r="S57" s="120" t="s">
        <v>18</v>
      </c>
    </row>
    <row r="58" spans="1:19" s="1" customFormat="1" x14ac:dyDescent="0.3">
      <c r="A58" s="122"/>
      <c r="B58" s="3" t="s">
        <v>19</v>
      </c>
      <c r="C58" s="4"/>
      <c r="D58" s="6"/>
      <c r="E58" s="4"/>
      <c r="F58" s="4"/>
      <c r="G58" s="4"/>
      <c r="H58" s="4"/>
      <c r="I58" s="19"/>
      <c r="J58" s="20"/>
      <c r="K58" s="20"/>
      <c r="L58" s="20"/>
      <c r="M58" s="19"/>
      <c r="N58" s="19"/>
      <c r="O58" s="19"/>
      <c r="P58" s="20"/>
      <c r="Q58" s="19"/>
      <c r="R58" s="20"/>
      <c r="S58" s="120"/>
    </row>
    <row r="59" spans="1:19" s="1" customFormat="1" x14ac:dyDescent="0.3">
      <c r="A59" s="122"/>
      <c r="B59" s="3" t="s">
        <v>162</v>
      </c>
      <c r="C59" s="75" t="s">
        <v>20</v>
      </c>
      <c r="D59" s="6">
        <v>1120</v>
      </c>
      <c r="E59" s="11">
        <v>1120</v>
      </c>
      <c r="F59" s="3">
        <v>100</v>
      </c>
      <c r="G59" s="11">
        <v>1120</v>
      </c>
      <c r="H59" s="11"/>
      <c r="I59" s="19">
        <v>1120</v>
      </c>
      <c r="J59" s="20">
        <f t="shared" ref="J59:J64" si="18">+I59/E59</f>
        <v>1</v>
      </c>
      <c r="K59" s="20">
        <f t="shared" ref="K59:K64" si="19">+I59/G59</f>
        <v>1</v>
      </c>
      <c r="L59" s="20"/>
      <c r="M59" s="19">
        <f>+'[3]chan nuoi'!W24</f>
        <v>1125</v>
      </c>
      <c r="N59" s="19">
        <v>1120</v>
      </c>
      <c r="O59" s="19">
        <v>1122</v>
      </c>
      <c r="P59" s="20">
        <f t="shared" ref="P59:P64" si="20">+O59/N59</f>
        <v>1.0017857142857143</v>
      </c>
      <c r="Q59" s="19"/>
      <c r="R59" s="20">
        <f t="shared" ref="R59:R64" si="21">+O59/M59</f>
        <v>0.99733333333333329</v>
      </c>
      <c r="S59" s="120"/>
    </row>
    <row r="60" spans="1:19" s="1" customFormat="1" x14ac:dyDescent="0.3">
      <c r="A60" s="122"/>
      <c r="B60" s="3" t="s">
        <v>163</v>
      </c>
      <c r="C60" s="75" t="s">
        <v>20</v>
      </c>
      <c r="D60" s="6">
        <v>16950</v>
      </c>
      <c r="E60" s="11">
        <v>16951</v>
      </c>
      <c r="F60" s="3">
        <v>100</v>
      </c>
      <c r="G60" s="11">
        <v>16955</v>
      </c>
      <c r="H60" s="11"/>
      <c r="I60" s="19">
        <v>16955</v>
      </c>
      <c r="J60" s="20">
        <f t="shared" si="18"/>
        <v>1.0002359742788036</v>
      </c>
      <c r="K60" s="20">
        <f t="shared" si="19"/>
        <v>1</v>
      </c>
      <c r="L60" s="20"/>
      <c r="M60" s="19">
        <f>+'[3]chan nuoi'!AK24</f>
        <v>16960</v>
      </c>
      <c r="N60" s="19">
        <v>16950</v>
      </c>
      <c r="O60" s="19">
        <v>16592</v>
      </c>
      <c r="P60" s="20">
        <f t="shared" si="20"/>
        <v>0.9788790560471976</v>
      </c>
      <c r="Q60" s="19"/>
      <c r="R60" s="20">
        <f t="shared" si="21"/>
        <v>0.97830188679245278</v>
      </c>
      <c r="S60" s="120"/>
    </row>
    <row r="61" spans="1:19" s="1" customFormat="1" x14ac:dyDescent="0.3">
      <c r="A61" s="122"/>
      <c r="B61" s="3" t="s">
        <v>164</v>
      </c>
      <c r="C61" s="75" t="s">
        <v>20</v>
      </c>
      <c r="D61" s="6">
        <v>84500</v>
      </c>
      <c r="E61" s="11">
        <v>93145</v>
      </c>
      <c r="F61" s="3">
        <v>110</v>
      </c>
      <c r="G61" s="11">
        <v>90000</v>
      </c>
      <c r="H61" s="11"/>
      <c r="I61" s="19">
        <v>90000</v>
      </c>
      <c r="J61" s="20">
        <f t="shared" si="18"/>
        <v>0.96623543936872613</v>
      </c>
      <c r="K61" s="20">
        <f t="shared" si="19"/>
        <v>1</v>
      </c>
      <c r="L61" s="20"/>
      <c r="M61" s="19">
        <f>+'[3]chan nuoi'!AY24</f>
        <v>84800</v>
      </c>
      <c r="N61" s="19">
        <v>88472</v>
      </c>
      <c r="O61" s="19">
        <v>85165</v>
      </c>
      <c r="P61" s="20">
        <f t="shared" si="20"/>
        <v>0.96262094221900718</v>
      </c>
      <c r="Q61" s="19"/>
      <c r="R61" s="20">
        <f t="shared" si="21"/>
        <v>1.0043042452830189</v>
      </c>
      <c r="S61" s="120"/>
    </row>
    <row r="62" spans="1:19" s="1" customFormat="1" ht="15" x14ac:dyDescent="0.3">
      <c r="A62" s="122"/>
      <c r="B62" s="3" t="s">
        <v>165</v>
      </c>
      <c r="C62" s="75" t="s">
        <v>166</v>
      </c>
      <c r="D62" s="6">
        <v>986</v>
      </c>
      <c r="E62" s="8">
        <v>988</v>
      </c>
      <c r="F62" s="3">
        <v>100</v>
      </c>
      <c r="G62" s="8">
        <v>990</v>
      </c>
      <c r="H62" s="8"/>
      <c r="I62" s="19">
        <v>990</v>
      </c>
      <c r="J62" s="20">
        <f t="shared" si="18"/>
        <v>1.0020242914979758</v>
      </c>
      <c r="K62" s="20">
        <f t="shared" si="19"/>
        <v>1</v>
      </c>
      <c r="L62" s="20"/>
      <c r="M62" s="19">
        <v>997</v>
      </c>
      <c r="N62" s="19">
        <v>756.03499999999997</v>
      </c>
      <c r="O62" s="19">
        <v>895</v>
      </c>
      <c r="P62" s="20">
        <f t="shared" si="20"/>
        <v>1.1838076279537324</v>
      </c>
      <c r="Q62" s="19"/>
      <c r="R62" s="20">
        <f t="shared" si="21"/>
        <v>0.89769307923771313</v>
      </c>
      <c r="S62" s="120"/>
    </row>
    <row r="63" spans="1:19" s="1" customFormat="1" x14ac:dyDescent="0.3">
      <c r="A63" s="122"/>
      <c r="B63" s="3" t="s">
        <v>167</v>
      </c>
      <c r="C63" s="75" t="s">
        <v>21</v>
      </c>
      <c r="D63" s="6">
        <v>18950</v>
      </c>
      <c r="E63" s="11">
        <v>19000</v>
      </c>
      <c r="F63" s="3">
        <v>100</v>
      </c>
      <c r="G63" s="11">
        <v>18963</v>
      </c>
      <c r="H63" s="11"/>
      <c r="I63" s="19">
        <v>19000</v>
      </c>
      <c r="J63" s="20">
        <f t="shared" si="18"/>
        <v>1</v>
      </c>
      <c r="K63" s="20">
        <f t="shared" si="19"/>
        <v>1.0019511680641249</v>
      </c>
      <c r="L63" s="20"/>
      <c r="M63" s="19">
        <v>18975</v>
      </c>
      <c r="N63" s="19">
        <v>9992</v>
      </c>
      <c r="O63" s="19">
        <v>10337</v>
      </c>
      <c r="P63" s="20">
        <f t="shared" si="20"/>
        <v>1.0345276220976782</v>
      </c>
      <c r="Q63" s="19"/>
      <c r="R63" s="20">
        <f t="shared" si="21"/>
        <v>0.54476943346508566</v>
      </c>
      <c r="S63" s="120"/>
    </row>
    <row r="64" spans="1:19" s="1" customFormat="1" x14ac:dyDescent="0.3">
      <c r="A64" s="122"/>
      <c r="B64" s="21" t="s">
        <v>22</v>
      </c>
      <c r="C64" s="75" t="s">
        <v>23</v>
      </c>
      <c r="D64" s="6">
        <v>120</v>
      </c>
      <c r="E64" s="8">
        <v>122</v>
      </c>
      <c r="F64" s="3">
        <v>102</v>
      </c>
      <c r="G64" s="8">
        <v>123</v>
      </c>
      <c r="H64" s="8">
        <v>135</v>
      </c>
      <c r="I64" s="19">
        <v>126</v>
      </c>
      <c r="J64" s="20">
        <f t="shared" si="18"/>
        <v>1.0327868852459017</v>
      </c>
      <c r="K64" s="20">
        <f t="shared" si="19"/>
        <v>1.024390243902439</v>
      </c>
      <c r="L64" s="10">
        <f>+I64/H64</f>
        <v>0.93333333333333335</v>
      </c>
      <c r="M64" s="19">
        <v>135</v>
      </c>
      <c r="N64" s="59">
        <v>70.5</v>
      </c>
      <c r="O64" s="59">
        <v>78.3</v>
      </c>
      <c r="P64" s="20">
        <f t="shared" si="20"/>
        <v>1.1106382978723404</v>
      </c>
      <c r="Q64" s="57">
        <f t="shared" ref="Q64" si="22">+O64*100/H64</f>
        <v>58</v>
      </c>
      <c r="R64" s="20">
        <f t="shared" si="21"/>
        <v>0.57999999999999996</v>
      </c>
      <c r="S64" s="120"/>
    </row>
    <row r="65" spans="1:19" s="1" customFormat="1" x14ac:dyDescent="0.3">
      <c r="A65" s="3" t="s">
        <v>168</v>
      </c>
      <c r="B65" s="3" t="s">
        <v>169</v>
      </c>
      <c r="C65" s="4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10"/>
    </row>
    <row r="66" spans="1:19" s="1" customFormat="1" x14ac:dyDescent="0.3">
      <c r="A66" s="117"/>
      <c r="B66" s="3" t="s">
        <v>170</v>
      </c>
      <c r="C66" s="4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18" t="s">
        <v>24</v>
      </c>
    </row>
    <row r="67" spans="1:19" s="1" customFormat="1" x14ac:dyDescent="0.3">
      <c r="A67" s="117"/>
      <c r="B67" s="3" t="s">
        <v>171</v>
      </c>
      <c r="C67" s="75" t="s">
        <v>172</v>
      </c>
      <c r="D67" s="6">
        <v>62</v>
      </c>
      <c r="E67" s="8">
        <v>62</v>
      </c>
      <c r="F67" s="3">
        <v>100</v>
      </c>
      <c r="G67" s="8">
        <f>+'[3]GD&amp;ĐT'!BB8</f>
        <v>63</v>
      </c>
      <c r="H67" s="8"/>
      <c r="I67" s="8">
        <v>64</v>
      </c>
      <c r="J67" s="15">
        <f>I67/E67*100</f>
        <v>103.2258064516129</v>
      </c>
      <c r="K67" s="15">
        <f>I67/G67*100</f>
        <v>101.58730158730158</v>
      </c>
      <c r="L67" s="15"/>
      <c r="M67" s="8">
        <v>64</v>
      </c>
      <c r="N67" s="8">
        <v>63</v>
      </c>
      <c r="O67" s="8">
        <v>64</v>
      </c>
      <c r="P67" s="8">
        <v>102</v>
      </c>
      <c r="Q67" s="8"/>
      <c r="R67" s="8">
        <v>100</v>
      </c>
      <c r="S67" s="118"/>
    </row>
    <row r="68" spans="1:19" s="1" customFormat="1" x14ac:dyDescent="0.3">
      <c r="A68" s="119" t="s">
        <v>141</v>
      </c>
      <c r="B68" s="3" t="s">
        <v>25</v>
      </c>
      <c r="C68" s="75" t="s">
        <v>26</v>
      </c>
      <c r="D68" s="6">
        <v>24</v>
      </c>
      <c r="E68" s="8">
        <v>24</v>
      </c>
      <c r="F68" s="7">
        <v>100</v>
      </c>
      <c r="G68" s="8">
        <f>+'[3]GD&amp;ĐT'!M8</f>
        <v>25</v>
      </c>
      <c r="H68" s="8"/>
      <c r="I68" s="8">
        <v>26</v>
      </c>
      <c r="J68" s="15">
        <f t="shared" ref="J68:J93" si="23">I68/E68*100</f>
        <v>108.33333333333333</v>
      </c>
      <c r="K68" s="15">
        <f t="shared" ref="K68:K93" si="24">I68/G68*100</f>
        <v>104</v>
      </c>
      <c r="L68" s="15"/>
      <c r="M68" s="8">
        <v>26</v>
      </c>
      <c r="N68" s="8">
        <v>25</v>
      </c>
      <c r="O68" s="8">
        <v>26</v>
      </c>
      <c r="P68" s="8">
        <v>104</v>
      </c>
      <c r="Q68" s="8"/>
      <c r="R68" s="8">
        <v>100</v>
      </c>
      <c r="S68" s="118"/>
    </row>
    <row r="69" spans="1:19" s="1" customFormat="1" x14ac:dyDescent="0.3">
      <c r="A69" s="119"/>
      <c r="B69" s="3" t="s">
        <v>27</v>
      </c>
      <c r="C69" s="75" t="s">
        <v>26</v>
      </c>
      <c r="D69" s="6" t="s">
        <v>28</v>
      </c>
      <c r="E69" s="8">
        <v>19</v>
      </c>
      <c r="F69" s="7">
        <v>100</v>
      </c>
      <c r="G69" s="8">
        <f>+'[3]GD&amp;ĐT'!Y8</f>
        <v>19</v>
      </c>
      <c r="H69" s="8"/>
      <c r="I69" s="8">
        <v>19</v>
      </c>
      <c r="J69" s="15">
        <f t="shared" si="23"/>
        <v>100</v>
      </c>
      <c r="K69" s="15">
        <f t="shared" si="24"/>
        <v>100</v>
      </c>
      <c r="L69" s="15"/>
      <c r="M69" s="8">
        <v>19</v>
      </c>
      <c r="N69" s="8">
        <v>19</v>
      </c>
      <c r="O69" s="8">
        <v>19</v>
      </c>
      <c r="P69" s="8">
        <v>100</v>
      </c>
      <c r="Q69" s="8"/>
      <c r="R69" s="8">
        <v>100</v>
      </c>
      <c r="S69" s="118"/>
    </row>
    <row r="70" spans="1:19" s="1" customFormat="1" x14ac:dyDescent="0.3">
      <c r="A70" s="119"/>
      <c r="B70" s="3" t="s">
        <v>29</v>
      </c>
      <c r="C70" s="75" t="s">
        <v>26</v>
      </c>
      <c r="D70" s="6">
        <v>19</v>
      </c>
      <c r="E70" s="8">
        <v>19</v>
      </c>
      <c r="F70" s="7">
        <v>100</v>
      </c>
      <c r="G70" s="8">
        <v>19</v>
      </c>
      <c r="H70" s="8"/>
      <c r="I70" s="8">
        <v>19</v>
      </c>
      <c r="J70" s="15">
        <f t="shared" si="23"/>
        <v>100</v>
      </c>
      <c r="K70" s="15">
        <f t="shared" si="24"/>
        <v>100</v>
      </c>
      <c r="L70" s="15"/>
      <c r="M70" s="8">
        <v>19</v>
      </c>
      <c r="N70" s="8">
        <v>19</v>
      </c>
      <c r="O70" s="8">
        <v>19</v>
      </c>
      <c r="P70" s="8">
        <v>100</v>
      </c>
      <c r="Q70" s="8"/>
      <c r="R70" s="8">
        <v>100</v>
      </c>
      <c r="S70" s="118"/>
    </row>
    <row r="71" spans="1:19" s="1" customFormat="1" x14ac:dyDescent="0.3">
      <c r="A71" s="119"/>
      <c r="B71" s="3" t="s">
        <v>173</v>
      </c>
      <c r="C71" s="75" t="s">
        <v>30</v>
      </c>
      <c r="D71" s="6">
        <v>1430</v>
      </c>
      <c r="E71" s="11">
        <v>1468</v>
      </c>
      <c r="F71" s="7">
        <v>102.66</v>
      </c>
      <c r="G71" s="11">
        <v>1516</v>
      </c>
      <c r="H71" s="11"/>
      <c r="I71" s="11">
        <v>1516</v>
      </c>
      <c r="J71" s="15">
        <f t="shared" si="23"/>
        <v>103.26975476839237</v>
      </c>
      <c r="K71" s="15">
        <f t="shared" si="24"/>
        <v>100</v>
      </c>
      <c r="L71" s="15"/>
      <c r="M71" s="11">
        <v>1525</v>
      </c>
      <c r="N71" s="11">
        <v>1471</v>
      </c>
      <c r="O71" s="11">
        <v>1513</v>
      </c>
      <c r="P71" s="11">
        <v>103</v>
      </c>
      <c r="Q71" s="11"/>
      <c r="R71" s="11">
        <v>99</v>
      </c>
      <c r="S71" s="118"/>
    </row>
    <row r="72" spans="1:19" s="1" customFormat="1" x14ac:dyDescent="0.3">
      <c r="A72" s="119"/>
      <c r="B72" s="3" t="s">
        <v>31</v>
      </c>
      <c r="C72" s="75" t="s">
        <v>32</v>
      </c>
      <c r="D72" s="6">
        <v>45889</v>
      </c>
      <c r="E72" s="11">
        <v>46488</v>
      </c>
      <c r="F72" s="7">
        <v>101.31</v>
      </c>
      <c r="G72" s="11">
        <v>47579</v>
      </c>
      <c r="H72" s="11"/>
      <c r="I72" s="11">
        <v>47747</v>
      </c>
      <c r="J72" s="15">
        <f t="shared" si="23"/>
        <v>102.70822577869558</v>
      </c>
      <c r="K72" s="15">
        <f t="shared" si="24"/>
        <v>100.35309695453876</v>
      </c>
      <c r="L72" s="15"/>
      <c r="M72" s="11">
        <v>47914</v>
      </c>
      <c r="N72" s="11">
        <v>45598</v>
      </c>
      <c r="O72" s="11">
        <v>48172</v>
      </c>
      <c r="P72" s="11">
        <v>106</v>
      </c>
      <c r="Q72" s="11"/>
      <c r="R72" s="11">
        <v>101</v>
      </c>
      <c r="S72" s="118"/>
    </row>
    <row r="73" spans="1:19" s="1" customFormat="1" x14ac:dyDescent="0.3">
      <c r="A73" s="119"/>
      <c r="B73" s="3" t="s">
        <v>33</v>
      </c>
      <c r="C73" s="75" t="s">
        <v>34</v>
      </c>
      <c r="D73" s="6">
        <v>17</v>
      </c>
      <c r="E73" s="8">
        <v>17</v>
      </c>
      <c r="F73" s="7">
        <v>100</v>
      </c>
      <c r="G73" s="8">
        <f>+'[3]GD&amp;ĐT'!BB26</f>
        <v>17</v>
      </c>
      <c r="H73" s="8"/>
      <c r="I73" s="8">
        <v>17</v>
      </c>
      <c r="J73" s="15">
        <f t="shared" si="23"/>
        <v>100</v>
      </c>
      <c r="K73" s="15">
        <f t="shared" si="24"/>
        <v>100</v>
      </c>
      <c r="L73" s="15"/>
      <c r="M73" s="8">
        <v>17</v>
      </c>
      <c r="N73" s="8">
        <v>17</v>
      </c>
      <c r="O73" s="8">
        <v>17</v>
      </c>
      <c r="P73" s="8">
        <v>100</v>
      </c>
      <c r="Q73" s="8"/>
      <c r="R73" s="8">
        <v>100</v>
      </c>
      <c r="S73" s="118"/>
    </row>
    <row r="74" spans="1:19" s="1" customFormat="1" x14ac:dyDescent="0.3">
      <c r="A74" s="119"/>
      <c r="B74" s="3" t="s">
        <v>35</v>
      </c>
      <c r="C74" s="75" t="s">
        <v>34</v>
      </c>
      <c r="D74" s="6">
        <v>17</v>
      </c>
      <c r="E74" s="8">
        <v>17</v>
      </c>
      <c r="F74" s="7">
        <v>100</v>
      </c>
      <c r="G74" s="8">
        <v>17</v>
      </c>
      <c r="H74" s="8"/>
      <c r="I74" s="8">
        <v>17</v>
      </c>
      <c r="J74" s="15">
        <f t="shared" si="23"/>
        <v>100</v>
      </c>
      <c r="K74" s="15">
        <f t="shared" si="24"/>
        <v>100</v>
      </c>
      <c r="L74" s="15"/>
      <c r="M74" s="8">
        <v>17</v>
      </c>
      <c r="N74" s="8">
        <v>17</v>
      </c>
      <c r="O74" s="8">
        <v>17</v>
      </c>
      <c r="P74" s="8">
        <v>100</v>
      </c>
      <c r="Q74" s="8"/>
      <c r="R74" s="8">
        <v>100</v>
      </c>
      <c r="S74" s="118"/>
    </row>
    <row r="75" spans="1:19" s="1" customFormat="1" x14ac:dyDescent="0.3">
      <c r="A75" s="119"/>
      <c r="B75" s="3" t="s">
        <v>36</v>
      </c>
      <c r="C75" s="75" t="s">
        <v>34</v>
      </c>
      <c r="D75" s="6">
        <v>17</v>
      </c>
      <c r="E75" s="8">
        <v>17</v>
      </c>
      <c r="F75" s="7">
        <v>100</v>
      </c>
      <c r="G75" s="8">
        <v>17</v>
      </c>
      <c r="H75" s="8"/>
      <c r="I75" s="8">
        <v>17</v>
      </c>
      <c r="J75" s="15">
        <f t="shared" si="23"/>
        <v>100</v>
      </c>
      <c r="K75" s="15">
        <f t="shared" si="24"/>
        <v>100</v>
      </c>
      <c r="L75" s="15"/>
      <c r="M75" s="8">
        <v>17</v>
      </c>
      <c r="N75" s="8">
        <v>17</v>
      </c>
      <c r="O75" s="8">
        <v>17</v>
      </c>
      <c r="P75" s="8">
        <v>100</v>
      </c>
      <c r="Q75" s="8"/>
      <c r="R75" s="8">
        <v>100</v>
      </c>
      <c r="S75" s="118"/>
    </row>
    <row r="76" spans="1:19" s="1" customFormat="1" x14ac:dyDescent="0.3">
      <c r="A76" s="119"/>
      <c r="B76" s="3" t="s">
        <v>37</v>
      </c>
      <c r="C76" s="75" t="s">
        <v>26</v>
      </c>
      <c r="D76" s="6">
        <v>60</v>
      </c>
      <c r="E76" s="8">
        <v>60</v>
      </c>
      <c r="F76" s="7">
        <v>100</v>
      </c>
      <c r="G76" s="8">
        <v>61</v>
      </c>
      <c r="H76" s="8" t="s">
        <v>210</v>
      </c>
      <c r="I76" s="8">
        <v>61</v>
      </c>
      <c r="J76" s="15">
        <f t="shared" si="23"/>
        <v>101.66666666666666</v>
      </c>
      <c r="K76" s="15">
        <f t="shared" si="24"/>
        <v>100</v>
      </c>
      <c r="L76" s="22" t="e">
        <f>+I76/H76*100</f>
        <v>#VALUE!</v>
      </c>
      <c r="M76" s="8">
        <v>61</v>
      </c>
      <c r="N76" s="8">
        <v>60</v>
      </c>
      <c r="O76" s="8">
        <v>61</v>
      </c>
      <c r="P76" s="8">
        <v>102</v>
      </c>
      <c r="Q76" s="57">
        <v>105</v>
      </c>
      <c r="R76" s="60">
        <f>100/95.3*100</f>
        <v>104.93179433368311</v>
      </c>
      <c r="S76" s="118"/>
    </row>
    <row r="77" spans="1:19" s="1" customFormat="1" x14ac:dyDescent="0.3">
      <c r="A77" s="119"/>
      <c r="B77" s="3" t="s">
        <v>38</v>
      </c>
      <c r="C77" s="75" t="s">
        <v>26</v>
      </c>
      <c r="D77" s="6">
        <v>11</v>
      </c>
      <c r="E77" s="8"/>
      <c r="F77" s="7"/>
      <c r="G77" s="8">
        <v>18</v>
      </c>
      <c r="H77" s="8" t="s">
        <v>211</v>
      </c>
      <c r="I77" s="8">
        <v>22</v>
      </c>
      <c r="J77" s="15"/>
      <c r="K77" s="15">
        <f t="shared" si="24"/>
        <v>122.22222222222223</v>
      </c>
      <c r="L77" s="22" t="e">
        <f>+I77/H77*100</f>
        <v>#VALUE!</v>
      </c>
      <c r="M77" s="8">
        <v>23</v>
      </c>
      <c r="N77" s="8">
        <v>17</v>
      </c>
      <c r="O77" s="8">
        <v>26</v>
      </c>
      <c r="P77" s="8">
        <v>153</v>
      </c>
      <c r="Q77" s="57">
        <f>+O77*100/O76/36*100</f>
        <v>118.39708561020036</v>
      </c>
      <c r="R77" s="8">
        <v>113</v>
      </c>
      <c r="S77" s="118"/>
    </row>
    <row r="78" spans="1:19" s="1" customFormat="1" x14ac:dyDescent="0.3">
      <c r="A78" s="119"/>
      <c r="B78" s="3" t="s">
        <v>174</v>
      </c>
      <c r="C78" s="75" t="s">
        <v>175</v>
      </c>
      <c r="D78" s="6">
        <v>11</v>
      </c>
      <c r="E78" s="8">
        <v>17</v>
      </c>
      <c r="F78" s="7">
        <v>109.09</v>
      </c>
      <c r="G78" s="8">
        <v>18</v>
      </c>
      <c r="H78" s="8"/>
      <c r="I78" s="8">
        <v>22</v>
      </c>
      <c r="J78" s="15">
        <f t="shared" si="23"/>
        <v>129.41176470588235</v>
      </c>
      <c r="K78" s="15">
        <f t="shared" si="24"/>
        <v>122.22222222222223</v>
      </c>
      <c r="L78" s="15"/>
      <c r="M78" s="8">
        <v>23</v>
      </c>
      <c r="N78" s="8">
        <v>17</v>
      </c>
      <c r="O78" s="8">
        <v>26</v>
      </c>
      <c r="P78" s="8">
        <v>153</v>
      </c>
      <c r="Q78" s="8"/>
      <c r="R78" s="8">
        <v>113</v>
      </c>
      <c r="S78" s="118"/>
    </row>
    <row r="79" spans="1:19" s="1" customFormat="1" x14ac:dyDescent="0.3">
      <c r="A79" s="119"/>
      <c r="B79" s="3" t="s">
        <v>176</v>
      </c>
      <c r="C79" s="75" t="s">
        <v>177</v>
      </c>
      <c r="D79" s="6">
        <v>18.329999999999998</v>
      </c>
      <c r="E79" s="23">
        <f>+E78*100/E67</f>
        <v>27.419354838709676</v>
      </c>
      <c r="F79" s="7">
        <v>109.11</v>
      </c>
      <c r="G79" s="23">
        <f>+G78*100/G67</f>
        <v>28.571428571428573</v>
      </c>
      <c r="H79" s="23"/>
      <c r="I79" s="23">
        <f>I78/63%</f>
        <v>34.920634920634917</v>
      </c>
      <c r="J79" s="15">
        <f t="shared" si="23"/>
        <v>127.35760971055088</v>
      </c>
      <c r="K79" s="15">
        <f t="shared" si="24"/>
        <v>122.22222222222221</v>
      </c>
      <c r="L79" s="15"/>
      <c r="M79" s="23">
        <f>M78/63%</f>
        <v>36.507936507936506</v>
      </c>
      <c r="N79" s="23">
        <v>27</v>
      </c>
      <c r="O79" s="23">
        <v>40.6</v>
      </c>
      <c r="P79" s="22">
        <v>150</v>
      </c>
      <c r="Q79" s="23"/>
      <c r="R79" s="23">
        <v>111</v>
      </c>
      <c r="S79" s="118"/>
    </row>
    <row r="80" spans="1:19" s="1" customFormat="1" x14ac:dyDescent="0.3">
      <c r="A80" s="119"/>
      <c r="B80" s="3" t="s">
        <v>25</v>
      </c>
      <c r="C80" s="70"/>
      <c r="D80" s="6"/>
      <c r="E80" s="4"/>
      <c r="F80" s="4"/>
      <c r="G80" s="4"/>
      <c r="H80" s="4"/>
      <c r="I80" s="4"/>
      <c r="J80" s="15"/>
      <c r="K80" s="15"/>
      <c r="L80" s="15"/>
      <c r="M80" s="4"/>
      <c r="N80" s="4"/>
      <c r="O80" s="4"/>
      <c r="P80" s="4"/>
      <c r="Q80" s="4"/>
      <c r="R80" s="4"/>
      <c r="S80" s="118"/>
    </row>
    <row r="81" spans="1:19" s="1" customFormat="1" x14ac:dyDescent="0.3">
      <c r="A81" s="119"/>
      <c r="B81" s="24" t="s">
        <v>39</v>
      </c>
      <c r="C81" s="75" t="s">
        <v>26</v>
      </c>
      <c r="D81" s="6">
        <v>4</v>
      </c>
      <c r="E81" s="8">
        <v>7</v>
      </c>
      <c r="F81" s="7">
        <v>100</v>
      </c>
      <c r="G81" s="8">
        <v>8</v>
      </c>
      <c r="H81" s="8"/>
      <c r="I81" s="8">
        <v>10</v>
      </c>
      <c r="J81" s="15">
        <f t="shared" si="23"/>
        <v>142.85714285714286</v>
      </c>
      <c r="K81" s="15">
        <f t="shared" si="24"/>
        <v>125</v>
      </c>
      <c r="L81" s="15"/>
      <c r="M81" s="8">
        <v>11</v>
      </c>
      <c r="N81" s="8">
        <v>7</v>
      </c>
      <c r="O81" s="8">
        <v>11</v>
      </c>
      <c r="P81" s="8">
        <v>157</v>
      </c>
      <c r="Q81" s="8"/>
      <c r="R81" s="8">
        <v>100</v>
      </c>
      <c r="S81" s="118"/>
    </row>
    <row r="82" spans="1:19" s="1" customFormat="1" x14ac:dyDescent="0.3">
      <c r="A82" s="119"/>
      <c r="B82" s="24" t="s">
        <v>176</v>
      </c>
      <c r="C82" s="75" t="s">
        <v>177</v>
      </c>
      <c r="D82" s="6">
        <v>16.670000000000002</v>
      </c>
      <c r="E82" s="8">
        <v>16.670000000000002</v>
      </c>
      <c r="F82" s="7">
        <v>100</v>
      </c>
      <c r="G82" s="8">
        <v>28</v>
      </c>
      <c r="H82" s="8"/>
      <c r="I82" s="23">
        <f>I81/26%</f>
        <v>38.46153846153846</v>
      </c>
      <c r="J82" s="15">
        <f t="shared" si="23"/>
        <v>230.72308615200035</v>
      </c>
      <c r="K82" s="15">
        <f t="shared" si="24"/>
        <v>137.36263736263737</v>
      </c>
      <c r="L82" s="15"/>
      <c r="M82" s="23">
        <f>M81/26%</f>
        <v>42.307692307692307</v>
      </c>
      <c r="N82" s="23">
        <v>41.2</v>
      </c>
      <c r="O82" s="23">
        <v>42.3</v>
      </c>
      <c r="P82" s="23">
        <v>103</v>
      </c>
      <c r="Q82" s="23"/>
      <c r="R82" s="23">
        <v>100</v>
      </c>
      <c r="S82" s="118"/>
    </row>
    <row r="83" spans="1:19" s="1" customFormat="1" x14ac:dyDescent="0.3">
      <c r="A83" s="119"/>
      <c r="B83" s="3" t="s">
        <v>27</v>
      </c>
      <c r="C83" s="70"/>
      <c r="D83" s="6"/>
      <c r="E83" s="4"/>
      <c r="F83" s="4"/>
      <c r="G83" s="4"/>
      <c r="H83" s="4"/>
      <c r="I83" s="4"/>
      <c r="J83" s="15"/>
      <c r="K83" s="15"/>
      <c r="L83" s="15"/>
      <c r="M83" s="4"/>
      <c r="N83" s="4"/>
      <c r="O83" s="4"/>
      <c r="P83" s="4"/>
      <c r="Q83" s="4"/>
      <c r="R83" s="4"/>
      <c r="S83" s="118"/>
    </row>
    <row r="84" spans="1:19" s="1" customFormat="1" x14ac:dyDescent="0.3">
      <c r="A84" s="119"/>
      <c r="B84" s="24" t="s">
        <v>39</v>
      </c>
      <c r="C84" s="75" t="s">
        <v>26</v>
      </c>
      <c r="D84" s="6">
        <v>5</v>
      </c>
      <c r="E84" s="8">
        <v>6</v>
      </c>
      <c r="F84" s="7">
        <v>120</v>
      </c>
      <c r="G84" s="8">
        <v>6</v>
      </c>
      <c r="H84" s="8"/>
      <c r="I84" s="8">
        <v>8</v>
      </c>
      <c r="J84" s="15">
        <f t="shared" si="23"/>
        <v>133.33333333333331</v>
      </c>
      <c r="K84" s="15">
        <f t="shared" si="24"/>
        <v>133.33333333333331</v>
      </c>
      <c r="L84" s="15"/>
      <c r="M84" s="8">
        <v>8</v>
      </c>
      <c r="N84" s="8">
        <v>6</v>
      </c>
      <c r="O84" s="8">
        <v>9</v>
      </c>
      <c r="P84" s="8">
        <v>150</v>
      </c>
      <c r="Q84" s="8"/>
      <c r="R84" s="8">
        <v>113</v>
      </c>
      <c r="S84" s="118"/>
    </row>
    <row r="85" spans="1:19" s="1" customFormat="1" x14ac:dyDescent="0.3">
      <c r="A85" s="119"/>
      <c r="B85" s="24" t="s">
        <v>176</v>
      </c>
      <c r="C85" s="75" t="s">
        <v>177</v>
      </c>
      <c r="D85" s="6">
        <v>26.32</v>
      </c>
      <c r="E85" s="8">
        <v>31.58</v>
      </c>
      <c r="F85" s="7">
        <v>119.98</v>
      </c>
      <c r="G85" s="8">
        <v>31.58</v>
      </c>
      <c r="H85" s="8"/>
      <c r="I85" s="23">
        <f>I84/19%</f>
        <v>42.10526315789474</v>
      </c>
      <c r="J85" s="15">
        <f t="shared" si="23"/>
        <v>133.3288890370321</v>
      </c>
      <c r="K85" s="15">
        <f t="shared" si="24"/>
        <v>133.3288890370321</v>
      </c>
      <c r="L85" s="15"/>
      <c r="M85" s="23">
        <f>M84/19%</f>
        <v>42.10526315789474</v>
      </c>
      <c r="N85" s="23">
        <v>35.299999999999997</v>
      </c>
      <c r="O85" s="23">
        <v>47.4</v>
      </c>
      <c r="P85" s="23">
        <v>134</v>
      </c>
      <c r="Q85" s="23"/>
      <c r="R85" s="23">
        <v>113</v>
      </c>
      <c r="S85" s="118"/>
    </row>
    <row r="86" spans="1:19" s="1" customFormat="1" x14ac:dyDescent="0.3">
      <c r="A86" s="119"/>
      <c r="B86" s="3" t="s">
        <v>29</v>
      </c>
      <c r="C86" s="70"/>
      <c r="D86" s="6"/>
      <c r="E86" s="4"/>
      <c r="F86" s="4"/>
      <c r="G86" s="4"/>
      <c r="H86" s="4"/>
      <c r="I86" s="4"/>
      <c r="J86" s="15"/>
      <c r="K86" s="15"/>
      <c r="L86" s="15"/>
      <c r="M86" s="4"/>
      <c r="N86" s="4"/>
      <c r="O86" s="4"/>
      <c r="P86" s="4"/>
      <c r="Q86" s="4"/>
      <c r="R86" s="4"/>
      <c r="S86" s="118"/>
    </row>
    <row r="87" spans="1:19" s="1" customFormat="1" x14ac:dyDescent="0.3">
      <c r="A87" s="119"/>
      <c r="B87" s="24" t="s">
        <v>39</v>
      </c>
      <c r="C87" s="75" t="s">
        <v>26</v>
      </c>
      <c r="D87" s="6">
        <v>2</v>
      </c>
      <c r="E87" s="8">
        <v>4</v>
      </c>
      <c r="F87" s="7">
        <v>100</v>
      </c>
      <c r="G87" s="8">
        <v>3</v>
      </c>
      <c r="H87" s="8"/>
      <c r="I87" s="8">
        <v>5</v>
      </c>
      <c r="J87" s="15">
        <f t="shared" si="23"/>
        <v>125</v>
      </c>
      <c r="K87" s="15">
        <f t="shared" si="24"/>
        <v>166.66666666666669</v>
      </c>
      <c r="L87" s="15"/>
      <c r="M87" s="8">
        <v>5</v>
      </c>
      <c r="N87" s="8">
        <v>4</v>
      </c>
      <c r="O87" s="8">
        <v>6</v>
      </c>
      <c r="P87" s="8">
        <v>150</v>
      </c>
      <c r="Q87" s="8"/>
      <c r="R87" s="8">
        <v>120</v>
      </c>
      <c r="S87" s="118"/>
    </row>
    <row r="88" spans="1:19" s="1" customFormat="1" x14ac:dyDescent="0.3">
      <c r="A88" s="119"/>
      <c r="B88" s="24" t="s">
        <v>176</v>
      </c>
      <c r="C88" s="75" t="s">
        <v>177</v>
      </c>
      <c r="D88" s="6">
        <v>10.53</v>
      </c>
      <c r="E88" s="8">
        <v>10.53</v>
      </c>
      <c r="F88" s="7">
        <v>100</v>
      </c>
      <c r="G88" s="8">
        <v>15.79</v>
      </c>
      <c r="H88" s="8"/>
      <c r="I88" s="23">
        <f>I87/19%</f>
        <v>26.315789473684209</v>
      </c>
      <c r="J88" s="15">
        <f t="shared" si="23"/>
        <v>249.912530614285</v>
      </c>
      <c r="K88" s="15">
        <f t="shared" si="24"/>
        <v>166.66111129629013</v>
      </c>
      <c r="L88" s="15"/>
      <c r="M88" s="23">
        <f>M87/19%</f>
        <v>26.315789473684209</v>
      </c>
      <c r="N88" s="23">
        <v>25.5</v>
      </c>
      <c r="O88" s="23">
        <v>31.6</v>
      </c>
      <c r="P88" s="23">
        <v>124</v>
      </c>
      <c r="Q88" s="23"/>
      <c r="R88" s="23">
        <v>120</v>
      </c>
      <c r="S88" s="118"/>
    </row>
    <row r="89" spans="1:19" s="1" customFormat="1" x14ac:dyDescent="0.3">
      <c r="A89" s="119"/>
      <c r="B89" s="3" t="s">
        <v>40</v>
      </c>
      <c r="C89" s="75" t="s">
        <v>177</v>
      </c>
      <c r="D89" s="6">
        <v>97.6</v>
      </c>
      <c r="E89" s="8">
        <v>97.6</v>
      </c>
      <c r="F89" s="7">
        <v>100</v>
      </c>
      <c r="G89" s="8">
        <v>97.68</v>
      </c>
      <c r="H89" s="44">
        <v>0.98</v>
      </c>
      <c r="I89" s="23">
        <v>97.896879240162818</v>
      </c>
      <c r="J89" s="15">
        <f t="shared" si="23"/>
        <v>100.30417954934717</v>
      </c>
      <c r="K89" s="15">
        <f t="shared" si="24"/>
        <v>100.22203034414703</v>
      </c>
      <c r="L89" s="15"/>
      <c r="M89" s="23">
        <v>97.7931034482759</v>
      </c>
      <c r="N89" s="23">
        <v>97.6</v>
      </c>
      <c r="O89" s="15">
        <v>98.07</v>
      </c>
      <c r="P89" s="23">
        <v>100</v>
      </c>
      <c r="Q89" s="23"/>
      <c r="R89" s="23">
        <v>100</v>
      </c>
      <c r="S89" s="118"/>
    </row>
    <row r="90" spans="1:19" s="1" customFormat="1" x14ac:dyDescent="0.3">
      <c r="A90" s="119"/>
      <c r="B90" s="3" t="s">
        <v>25</v>
      </c>
      <c r="C90" s="75" t="s">
        <v>177</v>
      </c>
      <c r="D90" s="6">
        <v>96.1</v>
      </c>
      <c r="E90" s="8">
        <v>96.1</v>
      </c>
      <c r="F90" s="7">
        <v>100</v>
      </c>
      <c r="G90" s="8">
        <v>96.1</v>
      </c>
      <c r="H90" s="8"/>
      <c r="I90" s="8">
        <v>96.2</v>
      </c>
      <c r="J90" s="15">
        <f t="shared" si="23"/>
        <v>100.10405827263268</v>
      </c>
      <c r="K90" s="15">
        <f t="shared" si="24"/>
        <v>100.10405827263268</v>
      </c>
      <c r="L90" s="15"/>
      <c r="M90" s="8">
        <v>96.4</v>
      </c>
      <c r="N90" s="8">
        <v>96.27</v>
      </c>
      <c r="O90" s="8">
        <v>97.5</v>
      </c>
      <c r="P90" s="8">
        <v>101</v>
      </c>
      <c r="Q90" s="8"/>
      <c r="R90" s="8">
        <v>101</v>
      </c>
      <c r="S90" s="118"/>
    </row>
    <row r="91" spans="1:19" s="1" customFormat="1" x14ac:dyDescent="0.3">
      <c r="A91" s="119"/>
      <c r="B91" s="3" t="s">
        <v>27</v>
      </c>
      <c r="C91" s="75" t="s">
        <v>177</v>
      </c>
      <c r="D91" s="6">
        <v>97.4</v>
      </c>
      <c r="E91" s="8">
        <v>97.4</v>
      </c>
      <c r="F91" s="7">
        <v>100</v>
      </c>
      <c r="G91" s="8">
        <v>97.46</v>
      </c>
      <c r="H91" s="8"/>
      <c r="I91" s="8">
        <v>97.9</v>
      </c>
      <c r="J91" s="15">
        <f t="shared" si="23"/>
        <v>100.51334702258727</v>
      </c>
      <c r="K91" s="15">
        <f t="shared" si="24"/>
        <v>100.45146726862303</v>
      </c>
      <c r="L91" s="15"/>
      <c r="M91" s="8">
        <v>97.5</v>
      </c>
      <c r="N91" s="8">
        <v>97.93</v>
      </c>
      <c r="O91" s="8">
        <v>100</v>
      </c>
      <c r="P91" s="8">
        <v>102</v>
      </c>
      <c r="Q91" s="8"/>
      <c r="R91" s="8">
        <v>103</v>
      </c>
      <c r="S91" s="118"/>
    </row>
    <row r="92" spans="1:19" s="1" customFormat="1" x14ac:dyDescent="0.3">
      <c r="A92" s="119"/>
      <c r="B92" s="3" t="s">
        <v>29</v>
      </c>
      <c r="C92" s="75" t="s">
        <v>177</v>
      </c>
      <c r="D92" s="6">
        <v>100</v>
      </c>
      <c r="E92" s="8">
        <v>100</v>
      </c>
      <c r="F92" s="7">
        <v>100</v>
      </c>
      <c r="G92" s="8">
        <v>100</v>
      </c>
      <c r="H92" s="8"/>
      <c r="I92" s="8">
        <v>100</v>
      </c>
      <c r="J92" s="15">
        <f t="shared" si="23"/>
        <v>100</v>
      </c>
      <c r="K92" s="15">
        <f t="shared" si="24"/>
        <v>100</v>
      </c>
      <c r="L92" s="15"/>
      <c r="M92" s="8">
        <v>100</v>
      </c>
      <c r="N92" s="8">
        <v>100</v>
      </c>
      <c r="O92" s="8">
        <v>100</v>
      </c>
      <c r="P92" s="8">
        <v>100</v>
      </c>
      <c r="Q92" s="8"/>
      <c r="R92" s="8">
        <v>100</v>
      </c>
      <c r="S92" s="118"/>
    </row>
    <row r="93" spans="1:19" s="1" customFormat="1" ht="26" x14ac:dyDescent="0.3">
      <c r="A93" s="119"/>
      <c r="B93" s="25" t="s">
        <v>41</v>
      </c>
      <c r="C93" s="75" t="s">
        <v>177</v>
      </c>
      <c r="D93" s="6">
        <v>100</v>
      </c>
      <c r="E93" s="8">
        <v>100</v>
      </c>
      <c r="F93" s="7">
        <v>100</v>
      </c>
      <c r="G93" s="8">
        <v>100</v>
      </c>
      <c r="H93" s="8"/>
      <c r="I93" s="8">
        <v>100</v>
      </c>
      <c r="J93" s="15">
        <f t="shared" si="23"/>
        <v>100</v>
      </c>
      <c r="K93" s="15">
        <f t="shared" si="24"/>
        <v>100</v>
      </c>
      <c r="L93" s="15"/>
      <c r="M93" s="8">
        <v>100</v>
      </c>
      <c r="N93" s="8">
        <v>100</v>
      </c>
      <c r="O93" s="8">
        <v>100</v>
      </c>
      <c r="P93" s="8">
        <v>100</v>
      </c>
      <c r="Q93" s="8"/>
      <c r="R93" s="8">
        <v>100</v>
      </c>
      <c r="S93" s="118"/>
    </row>
    <row r="94" spans="1:19" s="1" customFormat="1" x14ac:dyDescent="0.3">
      <c r="A94" s="125" t="s">
        <v>156</v>
      </c>
      <c r="B94" s="3" t="s">
        <v>178</v>
      </c>
      <c r="C94" s="70"/>
      <c r="D94" s="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26" t="s">
        <v>42</v>
      </c>
    </row>
    <row r="95" spans="1:19" s="1" customFormat="1" x14ac:dyDescent="0.3">
      <c r="A95" s="125"/>
      <c r="B95" s="3" t="s">
        <v>43</v>
      </c>
      <c r="C95" s="75" t="s">
        <v>44</v>
      </c>
      <c r="D95" s="6">
        <v>210488</v>
      </c>
      <c r="E95" s="11">
        <v>210150</v>
      </c>
      <c r="F95" s="8">
        <v>100</v>
      </c>
      <c r="G95" s="11">
        <v>212740</v>
      </c>
      <c r="H95" s="11"/>
      <c r="I95" s="26">
        <v>213178</v>
      </c>
      <c r="J95" s="27">
        <f>I95/E95*100</f>
        <v>101.44087556507257</v>
      </c>
      <c r="K95" s="28">
        <f>I95/G95*100</f>
        <v>100.20588511798438</v>
      </c>
      <c r="L95" s="28"/>
      <c r="M95" s="26">
        <v>214900</v>
      </c>
      <c r="N95" s="26">
        <v>212426</v>
      </c>
      <c r="O95" s="26">
        <v>214815</v>
      </c>
      <c r="P95" s="26">
        <f>O95-N95</f>
        <v>2389</v>
      </c>
      <c r="Q95" s="26"/>
      <c r="R95" s="61">
        <f>+(O95/M95)*100</f>
        <v>99.960446719404374</v>
      </c>
      <c r="S95" s="126"/>
    </row>
    <row r="96" spans="1:19" s="94" customFormat="1" x14ac:dyDescent="0.3">
      <c r="A96" s="125"/>
      <c r="B96" s="81" t="s">
        <v>45</v>
      </c>
      <c r="C96" s="97" t="s">
        <v>46</v>
      </c>
      <c r="D96" s="79">
        <v>0.03</v>
      </c>
      <c r="E96" s="80">
        <v>0.1</v>
      </c>
      <c r="F96" s="80">
        <v>333</v>
      </c>
      <c r="G96" s="98" t="s">
        <v>47</v>
      </c>
      <c r="H96" s="98"/>
      <c r="I96" s="98" t="s">
        <v>48</v>
      </c>
      <c r="J96" s="99"/>
      <c r="K96" s="98"/>
      <c r="L96" s="98"/>
      <c r="M96" s="98" t="s">
        <v>226</v>
      </c>
      <c r="N96" s="98">
        <v>-1.26</v>
      </c>
      <c r="O96" s="98">
        <v>-0.79</v>
      </c>
      <c r="P96" s="100">
        <f t="shared" ref="P96:P102" si="25">O96/N96</f>
        <v>0.62698412698412698</v>
      </c>
      <c r="Q96" s="98"/>
      <c r="R96" s="101"/>
      <c r="S96" s="126"/>
    </row>
    <row r="97" spans="1:19" s="1" customFormat="1" x14ac:dyDescent="0.3">
      <c r="A97" s="125"/>
      <c r="B97" s="81" t="s">
        <v>49</v>
      </c>
      <c r="C97" s="97" t="s">
        <v>46</v>
      </c>
      <c r="D97" s="79">
        <v>1.08</v>
      </c>
      <c r="E97" s="80">
        <v>1.04</v>
      </c>
      <c r="F97" s="80">
        <v>104</v>
      </c>
      <c r="G97" s="80">
        <v>1.08</v>
      </c>
      <c r="H97" s="80"/>
      <c r="I97" s="80">
        <v>0.97299999999999998</v>
      </c>
      <c r="J97" s="80" t="s">
        <v>50</v>
      </c>
      <c r="K97" s="80" t="s">
        <v>50</v>
      </c>
      <c r="L97" s="80"/>
      <c r="M97" s="80">
        <v>1.06</v>
      </c>
      <c r="N97" s="102">
        <v>3.1</v>
      </c>
      <c r="O97" s="80">
        <v>1.94</v>
      </c>
      <c r="P97" s="100">
        <f t="shared" si="25"/>
        <v>0.62580645161290316</v>
      </c>
      <c r="Q97" s="80"/>
      <c r="R97" s="103">
        <f>O97/M97</f>
        <v>1.8301886792452828</v>
      </c>
      <c r="S97" s="126"/>
    </row>
    <row r="98" spans="1:19" s="1" customFormat="1" x14ac:dyDescent="0.3">
      <c r="A98" s="125"/>
      <c r="B98" s="3" t="s">
        <v>51</v>
      </c>
      <c r="C98" s="75" t="s">
        <v>6</v>
      </c>
      <c r="D98" s="6"/>
      <c r="E98" s="8">
        <v>13.7</v>
      </c>
      <c r="F98" s="4"/>
      <c r="G98" s="8">
        <v>13.7</v>
      </c>
      <c r="H98" s="8"/>
      <c r="I98" s="8">
        <v>13.7</v>
      </c>
      <c r="J98" s="8">
        <v>100</v>
      </c>
      <c r="K98" s="8">
        <v>100</v>
      </c>
      <c r="L98" s="8"/>
      <c r="M98" s="8">
        <v>13.6</v>
      </c>
      <c r="N98" s="8">
        <v>13.6</v>
      </c>
      <c r="O98" s="8">
        <v>13.6</v>
      </c>
      <c r="P98" s="48">
        <f t="shared" si="25"/>
        <v>1</v>
      </c>
      <c r="Q98" s="8"/>
      <c r="R98" s="8">
        <v>100</v>
      </c>
      <c r="S98" s="126"/>
    </row>
    <row r="99" spans="1:19" s="1" customFormat="1" x14ac:dyDescent="0.3">
      <c r="A99" s="125"/>
      <c r="B99" s="3" t="s">
        <v>52</v>
      </c>
      <c r="C99" s="75" t="s">
        <v>6</v>
      </c>
      <c r="D99" s="6">
        <v>100</v>
      </c>
      <c r="E99" s="8">
        <v>100</v>
      </c>
      <c r="F99" s="8">
        <v>100</v>
      </c>
      <c r="G99" s="8">
        <v>100</v>
      </c>
      <c r="H99" s="8">
        <v>100</v>
      </c>
      <c r="I99" s="8">
        <v>100</v>
      </c>
      <c r="J99" s="8">
        <f>I99</f>
        <v>100</v>
      </c>
      <c r="K99" s="8">
        <v>100</v>
      </c>
      <c r="L99" s="8">
        <f>+I99/H99*100</f>
        <v>100</v>
      </c>
      <c r="M99" s="8">
        <v>100</v>
      </c>
      <c r="N99" s="8">
        <v>100</v>
      </c>
      <c r="O99" s="8">
        <v>100</v>
      </c>
      <c r="P99" s="48">
        <f t="shared" si="25"/>
        <v>1</v>
      </c>
      <c r="Q99" s="8">
        <v>100</v>
      </c>
      <c r="R99" s="8">
        <v>100</v>
      </c>
      <c r="S99" s="126"/>
    </row>
    <row r="100" spans="1:19" s="1" customFormat="1" x14ac:dyDescent="0.3">
      <c r="A100" s="125"/>
      <c r="B100" s="25" t="s">
        <v>53</v>
      </c>
      <c r="C100" s="75" t="s">
        <v>6</v>
      </c>
      <c r="D100" s="71">
        <v>10.5</v>
      </c>
      <c r="E100" s="8">
        <v>10.5</v>
      </c>
      <c r="F100" s="8">
        <v>100</v>
      </c>
      <c r="G100" s="8">
        <v>10.3</v>
      </c>
      <c r="H100" s="8"/>
      <c r="I100" s="8">
        <v>10.1</v>
      </c>
      <c r="J100" s="29"/>
      <c r="K100" s="8">
        <v>100</v>
      </c>
      <c r="L100" s="8"/>
      <c r="M100" s="8">
        <v>9.9</v>
      </c>
      <c r="N100" s="8">
        <v>10.5</v>
      </c>
      <c r="O100" s="8">
        <v>9.9</v>
      </c>
      <c r="P100" s="48">
        <f t="shared" si="25"/>
        <v>0.94285714285714284</v>
      </c>
      <c r="Q100" s="8"/>
      <c r="R100" s="8">
        <v>100</v>
      </c>
      <c r="S100" s="126"/>
    </row>
    <row r="101" spans="1:19" s="1" customFormat="1" x14ac:dyDescent="0.3">
      <c r="A101" s="117"/>
      <c r="B101" s="3" t="s">
        <v>54</v>
      </c>
      <c r="C101" s="75" t="s">
        <v>6</v>
      </c>
      <c r="D101" s="6">
        <v>21.7</v>
      </c>
      <c r="E101" s="8">
        <v>22</v>
      </c>
      <c r="F101" s="8">
        <v>100</v>
      </c>
      <c r="G101" s="8">
        <v>21.5</v>
      </c>
      <c r="H101" s="8"/>
      <c r="I101" s="29" t="s">
        <v>55</v>
      </c>
      <c r="J101" s="29" t="s">
        <v>56</v>
      </c>
      <c r="K101" s="8">
        <v>100</v>
      </c>
      <c r="L101" s="8"/>
      <c r="M101" s="8">
        <v>21.3</v>
      </c>
      <c r="N101" s="8">
        <v>22</v>
      </c>
      <c r="O101" s="8">
        <v>21.3</v>
      </c>
      <c r="P101" s="48">
        <f t="shared" si="25"/>
        <v>0.96818181818181825</v>
      </c>
      <c r="Q101" s="8"/>
      <c r="R101" s="8">
        <v>100</v>
      </c>
      <c r="S101" s="126"/>
    </row>
    <row r="102" spans="1:19" s="1" customFormat="1" x14ac:dyDescent="0.3">
      <c r="A102" s="117"/>
      <c r="B102" s="3" t="s">
        <v>57</v>
      </c>
      <c r="C102" s="75" t="s">
        <v>6</v>
      </c>
      <c r="D102" s="6">
        <v>100</v>
      </c>
      <c r="E102" s="8">
        <v>100</v>
      </c>
      <c r="F102" s="8">
        <v>100</v>
      </c>
      <c r="G102" s="8">
        <v>100</v>
      </c>
      <c r="H102" s="8">
        <v>99.5</v>
      </c>
      <c r="I102" s="8">
        <v>100</v>
      </c>
      <c r="J102" s="8">
        <v>100</v>
      </c>
      <c r="K102" s="8">
        <v>100</v>
      </c>
      <c r="L102" s="8">
        <f>+I102/H102*100</f>
        <v>100.50251256281406</v>
      </c>
      <c r="M102" s="8">
        <v>100</v>
      </c>
      <c r="N102" s="8">
        <v>100</v>
      </c>
      <c r="O102" s="8">
        <v>100</v>
      </c>
      <c r="P102" s="48">
        <f t="shared" si="25"/>
        <v>1</v>
      </c>
      <c r="Q102" s="8">
        <v>100</v>
      </c>
      <c r="R102" s="8">
        <v>100</v>
      </c>
      <c r="S102" s="126"/>
    </row>
    <row r="103" spans="1:19" s="1" customFormat="1" x14ac:dyDescent="0.3">
      <c r="A103" s="119" t="s">
        <v>157</v>
      </c>
      <c r="B103" s="3" t="s">
        <v>179</v>
      </c>
      <c r="C103" s="4"/>
      <c r="D103" s="6"/>
      <c r="E103" s="4"/>
      <c r="F103" s="4"/>
      <c r="G103" s="4"/>
      <c r="H103" s="4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0" t="s">
        <v>58</v>
      </c>
    </row>
    <row r="104" spans="1:19" s="1" customFormat="1" x14ac:dyDescent="0.3">
      <c r="A104" s="119"/>
      <c r="B104" s="25" t="s">
        <v>59</v>
      </c>
      <c r="C104" s="75" t="s">
        <v>44</v>
      </c>
      <c r="D104" s="6">
        <v>3200</v>
      </c>
      <c r="E104" s="11">
        <v>3405</v>
      </c>
      <c r="F104" s="8">
        <v>106</v>
      </c>
      <c r="G104" s="11">
        <v>3300</v>
      </c>
      <c r="H104" s="31">
        <v>3300</v>
      </c>
      <c r="I104" s="31">
        <v>3300</v>
      </c>
      <c r="J104" s="31">
        <v>100</v>
      </c>
      <c r="K104" s="31">
        <f>I104/G104*100</f>
        <v>100</v>
      </c>
      <c r="L104" s="8">
        <f>+I104/H104*100</f>
        <v>100</v>
      </c>
      <c r="M104" s="32">
        <v>3300</v>
      </c>
      <c r="N104" s="32">
        <v>1331</v>
      </c>
      <c r="O104" s="32">
        <v>2326</v>
      </c>
      <c r="P104" s="95">
        <f>O104/N104</f>
        <v>1.74755822689707</v>
      </c>
      <c r="Q104" s="95">
        <f>O104/H104</f>
        <v>0.70484848484848484</v>
      </c>
      <c r="R104" s="32">
        <f>O104/M104*100</f>
        <v>70.484848484848484</v>
      </c>
      <c r="S104" s="120"/>
    </row>
    <row r="105" spans="1:19" s="1" customFormat="1" x14ac:dyDescent="0.3">
      <c r="A105" s="119"/>
      <c r="B105" s="3" t="s">
        <v>180</v>
      </c>
      <c r="C105" s="75" t="s">
        <v>44</v>
      </c>
      <c r="D105" s="6">
        <v>190</v>
      </c>
      <c r="E105" s="8">
        <v>55</v>
      </c>
      <c r="F105" s="3">
        <v>29</v>
      </c>
      <c r="G105" s="4">
        <f>[3]LD!U24</f>
        <v>50</v>
      </c>
      <c r="H105" s="31"/>
      <c r="I105" s="33">
        <v>50</v>
      </c>
      <c r="J105" s="33">
        <v>100</v>
      </c>
      <c r="K105" s="31">
        <f>I105/G105*100</f>
        <v>100</v>
      </c>
      <c r="L105" s="31"/>
      <c r="M105" s="32">
        <v>120</v>
      </c>
      <c r="N105" s="32">
        <v>30</v>
      </c>
      <c r="O105" s="32">
        <v>52</v>
      </c>
      <c r="P105" s="95">
        <f>O105/N105</f>
        <v>1.7333333333333334</v>
      </c>
      <c r="Q105" s="32"/>
      <c r="R105" s="32">
        <f>O105/M105*100</f>
        <v>43.333333333333336</v>
      </c>
      <c r="S105" s="120"/>
    </row>
    <row r="106" spans="1:19" s="1" customFormat="1" ht="30" customHeight="1" x14ac:dyDescent="0.3">
      <c r="A106" s="119"/>
      <c r="B106" s="25" t="s">
        <v>60</v>
      </c>
      <c r="C106" s="75" t="s">
        <v>177</v>
      </c>
      <c r="D106" s="6">
        <v>1336</v>
      </c>
      <c r="E106" s="8">
        <v>70</v>
      </c>
      <c r="F106" s="8">
        <v>100</v>
      </c>
      <c r="G106" s="8">
        <v>72</v>
      </c>
      <c r="H106" s="62">
        <v>0.75</v>
      </c>
      <c r="I106" s="33">
        <v>72</v>
      </c>
      <c r="J106" s="33">
        <v>100</v>
      </c>
      <c r="K106" s="31">
        <f t="shared" ref="K106:K110" si="26">I106/G106*100</f>
        <v>100</v>
      </c>
      <c r="L106" s="22"/>
      <c r="M106" s="32">
        <v>72</v>
      </c>
      <c r="N106" s="32">
        <v>71</v>
      </c>
      <c r="O106" s="32">
        <v>73</v>
      </c>
      <c r="P106" s="95">
        <v>1.75</v>
      </c>
      <c r="Q106" s="58">
        <f t="shared" ref="Q106:Q107" si="27">O106/H106</f>
        <v>97.333333333333329</v>
      </c>
      <c r="R106" s="32">
        <f t="shared" ref="R106:R110" si="28">O106/M106*100</f>
        <v>101.38888888888889</v>
      </c>
      <c r="S106" s="120"/>
    </row>
    <row r="107" spans="1:19" s="1" customFormat="1" ht="17.399999999999999" customHeight="1" x14ac:dyDescent="0.3">
      <c r="A107" s="119"/>
      <c r="B107" s="3" t="s">
        <v>61</v>
      </c>
      <c r="C107" s="75" t="s">
        <v>177</v>
      </c>
      <c r="D107" s="6"/>
      <c r="E107" s="4"/>
      <c r="F107" s="4"/>
      <c r="G107" s="8">
        <f>[3]LD!M24</f>
        <v>27</v>
      </c>
      <c r="H107" s="62">
        <v>0.3</v>
      </c>
      <c r="I107" s="33">
        <v>27</v>
      </c>
      <c r="J107" s="33">
        <v>100</v>
      </c>
      <c r="K107" s="31">
        <f t="shared" si="26"/>
        <v>100</v>
      </c>
      <c r="L107" s="22"/>
      <c r="M107" s="32">
        <v>30</v>
      </c>
      <c r="N107" s="32">
        <v>27</v>
      </c>
      <c r="O107" s="32">
        <v>29</v>
      </c>
      <c r="P107" s="32">
        <f t="shared" ref="P107:P110" si="29">O107/N107*100</f>
        <v>107.40740740740742</v>
      </c>
      <c r="Q107" s="58">
        <f t="shared" si="27"/>
        <v>96.666666666666671</v>
      </c>
      <c r="R107" s="32">
        <f t="shared" si="28"/>
        <v>96.666666666666671</v>
      </c>
      <c r="S107" s="120"/>
    </row>
    <row r="108" spans="1:19" s="1" customFormat="1" ht="21" customHeight="1" x14ac:dyDescent="0.3">
      <c r="A108" s="119"/>
      <c r="B108" s="3" t="s">
        <v>62</v>
      </c>
      <c r="C108" s="75" t="s">
        <v>177</v>
      </c>
      <c r="D108" s="6"/>
      <c r="E108" s="4"/>
      <c r="F108" s="4"/>
      <c r="G108" s="8">
        <v>2.7</v>
      </c>
      <c r="H108" s="31"/>
      <c r="I108" s="33">
        <v>2.7</v>
      </c>
      <c r="J108" s="33">
        <v>100</v>
      </c>
      <c r="K108" s="31">
        <f t="shared" si="26"/>
        <v>100</v>
      </c>
      <c r="L108" s="22"/>
      <c r="M108" s="49">
        <v>2.7</v>
      </c>
      <c r="N108" s="49">
        <v>2.7</v>
      </c>
      <c r="O108" s="49">
        <v>2.7</v>
      </c>
      <c r="P108" s="32">
        <f t="shared" si="29"/>
        <v>100</v>
      </c>
      <c r="Q108" s="58"/>
      <c r="R108" s="32">
        <f t="shared" si="28"/>
        <v>100</v>
      </c>
      <c r="S108" s="120"/>
    </row>
    <row r="109" spans="1:19" s="1" customFormat="1" ht="20.399999999999999" customHeight="1" x14ac:dyDescent="0.3">
      <c r="A109" s="119"/>
      <c r="B109" s="3" t="s">
        <v>63</v>
      </c>
      <c r="C109" s="75" t="s">
        <v>177</v>
      </c>
      <c r="D109" s="6"/>
      <c r="E109" s="8">
        <v>64.099999999999994</v>
      </c>
      <c r="F109" s="4"/>
      <c r="G109" s="8">
        <v>64.2</v>
      </c>
      <c r="H109" s="62">
        <v>0.76</v>
      </c>
      <c r="I109" s="33">
        <v>70</v>
      </c>
      <c r="J109" s="33">
        <v>100</v>
      </c>
      <c r="K109" s="31">
        <f t="shared" si="26"/>
        <v>109.03426791277258</v>
      </c>
      <c r="L109" s="22"/>
      <c r="M109" s="32">
        <v>67</v>
      </c>
      <c r="N109" s="32">
        <v>69</v>
      </c>
      <c r="O109" s="32">
        <v>70</v>
      </c>
      <c r="P109" s="32">
        <f t="shared" si="29"/>
        <v>101.44927536231884</v>
      </c>
      <c r="Q109" s="58">
        <f>O109/H109</f>
        <v>92.10526315789474</v>
      </c>
      <c r="R109" s="32">
        <f t="shared" si="28"/>
        <v>104.4776119402985</v>
      </c>
      <c r="S109" s="120"/>
    </row>
    <row r="110" spans="1:19" s="1" customFormat="1" ht="26" x14ac:dyDescent="0.3">
      <c r="A110" s="119"/>
      <c r="B110" s="34" t="s">
        <v>64</v>
      </c>
      <c r="C110" s="75" t="s">
        <v>6</v>
      </c>
      <c r="D110" s="6"/>
      <c r="E110" s="8">
        <v>70</v>
      </c>
      <c r="F110" s="4"/>
      <c r="G110" s="8">
        <v>72</v>
      </c>
      <c r="H110" s="62">
        <v>0.8</v>
      </c>
      <c r="I110" s="33">
        <v>72.31</v>
      </c>
      <c r="J110" s="33">
        <v>100</v>
      </c>
      <c r="K110" s="31">
        <f t="shared" si="26"/>
        <v>100.43055555555556</v>
      </c>
      <c r="L110" s="22">
        <f>+I110/H110*100</f>
        <v>9038.75</v>
      </c>
      <c r="M110" s="32">
        <v>73</v>
      </c>
      <c r="N110" s="32">
        <v>73</v>
      </c>
      <c r="O110" s="32">
        <v>80</v>
      </c>
      <c r="P110" s="32">
        <f t="shared" si="29"/>
        <v>109.58904109589041</v>
      </c>
      <c r="Q110" s="58">
        <f t="shared" ref="Q110" si="30">O110/H110</f>
        <v>100</v>
      </c>
      <c r="R110" s="32">
        <f t="shared" si="28"/>
        <v>109.58904109589041</v>
      </c>
      <c r="S110" s="120"/>
    </row>
    <row r="111" spans="1:19" s="1" customFormat="1" x14ac:dyDescent="0.3">
      <c r="A111" s="119" t="s">
        <v>159</v>
      </c>
      <c r="B111" s="3" t="s">
        <v>181</v>
      </c>
      <c r="C111" s="4"/>
      <c r="D111" s="6"/>
      <c r="E111" s="4"/>
      <c r="F111" s="4"/>
      <c r="G111" s="4"/>
      <c r="H111" s="4"/>
      <c r="I111" s="30"/>
      <c r="J111" s="30"/>
      <c r="K111" s="31"/>
      <c r="L111" s="31"/>
      <c r="M111" s="32"/>
      <c r="N111" s="32"/>
      <c r="O111" s="32"/>
      <c r="P111" s="32"/>
      <c r="Q111" s="32"/>
      <c r="R111" s="32"/>
      <c r="S111" s="120"/>
    </row>
    <row r="112" spans="1:19" s="1" customFormat="1" x14ac:dyDescent="0.3">
      <c r="A112" s="119"/>
      <c r="B112" s="25" t="s">
        <v>182</v>
      </c>
      <c r="C112" s="4"/>
      <c r="D112" s="6"/>
      <c r="E112" s="4"/>
      <c r="F112" s="4"/>
      <c r="G112" s="4"/>
      <c r="H112" s="4"/>
      <c r="I112" s="30"/>
      <c r="J112" s="30"/>
      <c r="K112" s="31"/>
      <c r="L112" s="31"/>
      <c r="M112" s="32"/>
      <c r="N112" s="32"/>
      <c r="O112" s="32"/>
      <c r="P112" s="32"/>
      <c r="Q112" s="32"/>
      <c r="R112" s="32"/>
      <c r="S112" s="120"/>
    </row>
    <row r="113" spans="1:19" s="1" customFormat="1" x14ac:dyDescent="0.3">
      <c r="A113" s="119"/>
      <c r="B113" s="3" t="s">
        <v>65</v>
      </c>
      <c r="C113" s="75" t="s">
        <v>66</v>
      </c>
      <c r="D113" s="6">
        <v>380</v>
      </c>
      <c r="E113" s="8">
        <v>427</v>
      </c>
      <c r="F113" s="8">
        <v>112</v>
      </c>
      <c r="G113" s="8">
        <f>+'[3]LĐ- nghèo'!F24</f>
        <v>0</v>
      </c>
      <c r="H113" s="8"/>
      <c r="I113" s="33">
        <v>247</v>
      </c>
      <c r="J113" s="33">
        <v>100</v>
      </c>
      <c r="K113" s="31"/>
      <c r="L113" s="31"/>
      <c r="M113" s="32">
        <v>173</v>
      </c>
      <c r="N113" s="32"/>
      <c r="O113" s="32"/>
      <c r="P113" s="32"/>
      <c r="Q113" s="32"/>
      <c r="R113" s="32"/>
      <c r="S113" s="120"/>
    </row>
    <row r="114" spans="1:19" s="1" customFormat="1" x14ac:dyDescent="0.3">
      <c r="A114" s="119"/>
      <c r="B114" s="3" t="s">
        <v>67</v>
      </c>
      <c r="C114" s="75" t="s">
        <v>177</v>
      </c>
      <c r="D114" s="6">
        <v>1.99</v>
      </c>
      <c r="E114" s="8">
        <v>1.65</v>
      </c>
      <c r="F114" s="8">
        <v>102</v>
      </c>
      <c r="G114" s="35">
        <v>1.24</v>
      </c>
      <c r="H114" s="48">
        <v>0.02</v>
      </c>
      <c r="I114" s="36">
        <v>1.1200000000000001</v>
      </c>
      <c r="J114" s="37" t="s">
        <v>50</v>
      </c>
      <c r="K114" s="37" t="s">
        <v>50</v>
      </c>
      <c r="L114" s="22">
        <f>+G114/I114*100</f>
        <v>110.71428571428569</v>
      </c>
      <c r="M114" s="113" t="s">
        <v>204</v>
      </c>
      <c r="N114" s="32"/>
      <c r="O114" s="32"/>
      <c r="P114" s="32"/>
      <c r="Q114" s="32"/>
      <c r="R114" s="32"/>
      <c r="S114" s="120"/>
    </row>
    <row r="115" spans="1:19" s="1" customFormat="1" x14ac:dyDescent="0.3">
      <c r="A115" s="119"/>
      <c r="B115" s="3" t="s">
        <v>68</v>
      </c>
      <c r="C115" s="4"/>
      <c r="D115" s="6"/>
      <c r="E115" s="4"/>
      <c r="F115" s="4"/>
      <c r="G115" s="4"/>
      <c r="H115" s="4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20" t="s">
        <v>69</v>
      </c>
    </row>
    <row r="116" spans="1:19" s="1" customFormat="1" ht="35" customHeight="1" x14ac:dyDescent="0.3">
      <c r="A116" s="119"/>
      <c r="B116" s="30" t="s">
        <v>225</v>
      </c>
      <c r="C116" s="72" t="s">
        <v>183</v>
      </c>
      <c r="D116" s="6" t="s">
        <v>184</v>
      </c>
      <c r="E116" s="39">
        <v>53264</v>
      </c>
      <c r="F116" s="3">
        <v>117</v>
      </c>
      <c r="G116" s="39">
        <v>53000</v>
      </c>
      <c r="H116" s="39"/>
      <c r="I116" s="31">
        <v>53000</v>
      </c>
      <c r="J116" s="31">
        <v>100</v>
      </c>
      <c r="K116" s="31">
        <v>100</v>
      </c>
      <c r="L116" s="31"/>
      <c r="M116" s="32">
        <v>53000</v>
      </c>
      <c r="N116" s="32">
        <v>52343</v>
      </c>
      <c r="O116" s="32">
        <v>51040</v>
      </c>
      <c r="P116" s="32">
        <f>O116/N116*100</f>
        <v>97.510650898878552</v>
      </c>
      <c r="Q116" s="32"/>
      <c r="R116" s="32">
        <f>O116/M116*100</f>
        <v>96.301886792452834</v>
      </c>
      <c r="S116" s="120"/>
    </row>
    <row r="117" spans="1:19" s="1" customFormat="1" ht="26.25" customHeight="1" x14ac:dyDescent="0.3">
      <c r="A117" s="119"/>
      <c r="B117" s="30" t="s">
        <v>185</v>
      </c>
      <c r="C117" s="72" t="s">
        <v>183</v>
      </c>
      <c r="D117" s="6" t="s">
        <v>186</v>
      </c>
      <c r="E117" s="39">
        <v>56000</v>
      </c>
      <c r="F117" s="3">
        <v>100</v>
      </c>
      <c r="G117" s="39">
        <v>56000</v>
      </c>
      <c r="H117" s="39"/>
      <c r="I117" s="31">
        <v>56000</v>
      </c>
      <c r="J117" s="31">
        <v>100</v>
      </c>
      <c r="K117" s="31">
        <v>100</v>
      </c>
      <c r="L117" s="31"/>
      <c r="M117" s="32">
        <v>56000</v>
      </c>
      <c r="N117" s="32">
        <v>53980</v>
      </c>
      <c r="O117" s="32">
        <v>53103</v>
      </c>
      <c r="P117" s="32">
        <f t="shared" ref="P117:P118" si="31">O117/N117*100</f>
        <v>98.375324194145989</v>
      </c>
      <c r="Q117" s="32"/>
      <c r="R117" s="32">
        <f t="shared" ref="R117:R118" si="32">O117/M117*100</f>
        <v>94.826785714285705</v>
      </c>
      <c r="S117" s="120"/>
    </row>
    <row r="118" spans="1:19" s="1" customFormat="1" ht="25.5" customHeight="1" x14ac:dyDescent="0.3">
      <c r="A118" s="119"/>
      <c r="B118" s="30" t="s">
        <v>187</v>
      </c>
      <c r="C118" s="72" t="s">
        <v>183</v>
      </c>
      <c r="D118" s="6" t="s">
        <v>188</v>
      </c>
      <c r="E118" s="39">
        <v>1495</v>
      </c>
      <c r="F118" s="3">
        <v>114</v>
      </c>
      <c r="G118" s="39">
        <v>1495</v>
      </c>
      <c r="H118" s="39">
        <v>3700</v>
      </c>
      <c r="I118" s="31">
        <v>1945</v>
      </c>
      <c r="J118" s="31"/>
      <c r="K118" s="31">
        <v>100</v>
      </c>
      <c r="L118" s="31"/>
      <c r="M118" s="32">
        <v>1945</v>
      </c>
      <c r="N118" s="32">
        <v>298</v>
      </c>
      <c r="O118" s="32">
        <v>994</v>
      </c>
      <c r="P118" s="32">
        <f t="shared" si="31"/>
        <v>333.55704697986579</v>
      </c>
      <c r="Q118" s="32"/>
      <c r="R118" s="32">
        <f t="shared" si="32"/>
        <v>51.105398457583547</v>
      </c>
      <c r="S118" s="120"/>
    </row>
    <row r="119" spans="1:19" s="1" customFormat="1" x14ac:dyDescent="0.3">
      <c r="A119" s="119" t="s">
        <v>189</v>
      </c>
      <c r="B119" s="3" t="s">
        <v>190</v>
      </c>
      <c r="C119" s="4"/>
      <c r="D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20" t="s">
        <v>70</v>
      </c>
    </row>
    <row r="120" spans="1:19" s="1" customFormat="1" ht="13.5" x14ac:dyDescent="0.35">
      <c r="A120" s="119"/>
      <c r="B120" s="63" t="s">
        <v>71</v>
      </c>
      <c r="C120" s="4"/>
      <c r="D120" s="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20"/>
    </row>
    <row r="121" spans="1:19" s="1" customFormat="1" x14ac:dyDescent="0.3">
      <c r="A121" s="119"/>
      <c r="B121" s="3" t="s">
        <v>72</v>
      </c>
      <c r="C121" s="75" t="s">
        <v>73</v>
      </c>
      <c r="D121" s="6">
        <v>15</v>
      </c>
      <c r="E121" s="8">
        <v>15</v>
      </c>
      <c r="F121" s="3">
        <v>100</v>
      </c>
      <c r="G121" s="8">
        <v>15</v>
      </c>
      <c r="H121" s="8"/>
      <c r="I121" s="8">
        <v>15</v>
      </c>
      <c r="J121" s="8">
        <f>I121/E121*100</f>
        <v>100</v>
      </c>
      <c r="K121" s="8">
        <f>I121/G121*100</f>
        <v>100</v>
      </c>
      <c r="L121" s="8"/>
      <c r="M121" s="8">
        <v>15</v>
      </c>
      <c r="N121" s="8"/>
      <c r="O121" s="8"/>
      <c r="P121" s="8"/>
      <c r="Q121" s="8"/>
      <c r="R121" s="8"/>
      <c r="S121" s="120"/>
    </row>
    <row r="122" spans="1:19" s="1" customFormat="1" x14ac:dyDescent="0.3">
      <c r="A122" s="119"/>
      <c r="B122" s="3" t="s">
        <v>74</v>
      </c>
      <c r="C122" s="75" t="s">
        <v>75</v>
      </c>
      <c r="D122" s="6">
        <v>1</v>
      </c>
      <c r="E122" s="8">
        <v>1</v>
      </c>
      <c r="F122" s="3">
        <v>100</v>
      </c>
      <c r="G122" s="8">
        <v>2</v>
      </c>
      <c r="H122" s="8"/>
      <c r="I122" s="8">
        <v>2</v>
      </c>
      <c r="J122" s="8">
        <f>I122/E122*100</f>
        <v>200</v>
      </c>
      <c r="K122" s="8">
        <f>I122/G122*100</f>
        <v>100</v>
      </c>
      <c r="L122" s="8"/>
      <c r="M122" s="8">
        <v>2</v>
      </c>
      <c r="N122" s="8"/>
      <c r="O122" s="8"/>
      <c r="P122" s="8"/>
      <c r="Q122" s="8"/>
      <c r="R122" s="8"/>
      <c r="S122" s="120"/>
    </row>
    <row r="123" spans="1:19" s="1" customFormat="1" x14ac:dyDescent="0.3">
      <c r="A123" s="119"/>
      <c r="B123" s="25" t="s">
        <v>76</v>
      </c>
      <c r="C123" s="75" t="s">
        <v>6</v>
      </c>
      <c r="D123" s="6">
        <v>89</v>
      </c>
      <c r="E123" s="8">
        <v>91</v>
      </c>
      <c r="F123" s="3">
        <v>102</v>
      </c>
      <c r="G123" s="8">
        <v>91</v>
      </c>
      <c r="H123" s="8"/>
      <c r="I123" s="8" t="s">
        <v>77</v>
      </c>
      <c r="J123" s="8" t="s">
        <v>78</v>
      </c>
      <c r="K123" s="8" t="s">
        <v>78</v>
      </c>
      <c r="L123" s="22" t="e">
        <f t="shared" ref="L123:L125" si="33">+I123/H123*100</f>
        <v>#VALUE!</v>
      </c>
      <c r="M123" s="8">
        <f>G123</f>
        <v>91</v>
      </c>
      <c r="N123" s="8"/>
      <c r="O123" s="8"/>
      <c r="P123" s="8"/>
      <c r="Q123" s="8"/>
      <c r="R123" s="8"/>
      <c r="S123" s="120"/>
    </row>
    <row r="124" spans="1:19" s="1" customFormat="1" x14ac:dyDescent="0.3">
      <c r="A124" s="119"/>
      <c r="B124" s="3" t="s">
        <v>79</v>
      </c>
      <c r="C124" s="75" t="s">
        <v>6</v>
      </c>
      <c r="D124" s="6">
        <v>76.12</v>
      </c>
      <c r="E124" s="8">
        <v>87.3</v>
      </c>
      <c r="F124" s="3">
        <v>115</v>
      </c>
      <c r="G124" s="8">
        <v>89</v>
      </c>
      <c r="H124" s="8"/>
      <c r="I124" s="8" t="s">
        <v>80</v>
      </c>
      <c r="J124" s="8" t="s">
        <v>78</v>
      </c>
      <c r="K124" s="8" t="s">
        <v>78</v>
      </c>
      <c r="L124" s="22" t="e">
        <f t="shared" si="33"/>
        <v>#VALUE!</v>
      </c>
      <c r="M124" s="8">
        <f>G124</f>
        <v>89</v>
      </c>
      <c r="N124" s="8"/>
      <c r="O124" s="8"/>
      <c r="P124" s="8"/>
      <c r="Q124" s="8"/>
      <c r="R124" s="8"/>
      <c r="S124" s="120"/>
    </row>
    <row r="125" spans="1:19" s="1" customFormat="1" x14ac:dyDescent="0.3">
      <c r="A125" s="119"/>
      <c r="B125" s="3" t="s">
        <v>81</v>
      </c>
      <c r="C125" s="75" t="s">
        <v>6</v>
      </c>
      <c r="D125" s="6"/>
      <c r="E125" s="4"/>
      <c r="F125" s="4"/>
      <c r="G125" s="8">
        <v>70</v>
      </c>
      <c r="H125" s="8"/>
      <c r="I125" s="8" t="s">
        <v>82</v>
      </c>
      <c r="J125" s="8" t="s">
        <v>78</v>
      </c>
      <c r="K125" s="8" t="s">
        <v>78</v>
      </c>
      <c r="L125" s="22" t="e">
        <f t="shared" si="33"/>
        <v>#VALUE!</v>
      </c>
      <c r="M125" s="8">
        <v>78</v>
      </c>
      <c r="N125" s="8"/>
      <c r="O125" s="8"/>
      <c r="P125" s="8"/>
      <c r="Q125" s="8"/>
      <c r="R125" s="8"/>
      <c r="S125" s="120"/>
    </row>
    <row r="126" spans="1:19" s="1" customFormat="1" ht="13.5" x14ac:dyDescent="0.35">
      <c r="A126" s="119"/>
      <c r="B126" s="63" t="s">
        <v>83</v>
      </c>
      <c r="C126" s="75"/>
      <c r="D126" s="6"/>
      <c r="E126" s="4"/>
      <c r="F126" s="4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11"/>
    </row>
    <row r="127" spans="1:19" s="1" customFormat="1" ht="26" x14ac:dyDescent="0.3">
      <c r="A127" s="119"/>
      <c r="B127" s="43" t="s">
        <v>84</v>
      </c>
      <c r="C127" s="75"/>
      <c r="D127" s="6"/>
      <c r="E127" s="4"/>
      <c r="F127" s="4"/>
      <c r="G127" s="8"/>
      <c r="H127" s="8" t="s">
        <v>213</v>
      </c>
      <c r="I127" s="8"/>
      <c r="J127" s="8"/>
      <c r="K127" s="8"/>
      <c r="L127" s="8"/>
      <c r="M127" s="8">
        <v>80</v>
      </c>
      <c r="N127" s="8"/>
      <c r="O127" s="44">
        <v>0.7</v>
      </c>
      <c r="P127" s="8"/>
      <c r="Q127" s="44">
        <v>0.88</v>
      </c>
      <c r="R127" s="44">
        <v>0.88</v>
      </c>
      <c r="S127" s="111"/>
    </row>
    <row r="128" spans="1:19" s="1" customFormat="1" ht="26" x14ac:dyDescent="0.3">
      <c r="A128" s="119"/>
      <c r="B128" s="43" t="s">
        <v>212</v>
      </c>
      <c r="C128" s="75"/>
      <c r="D128" s="6"/>
      <c r="E128" s="4"/>
      <c r="F128" s="4"/>
      <c r="G128" s="8"/>
      <c r="H128" s="8" t="s">
        <v>214</v>
      </c>
      <c r="I128" s="8"/>
      <c r="J128" s="8"/>
      <c r="K128" s="8"/>
      <c r="L128" s="8"/>
      <c r="M128" s="8">
        <v>50</v>
      </c>
      <c r="N128" s="8"/>
      <c r="O128" s="44">
        <v>0.45</v>
      </c>
      <c r="P128" s="8"/>
      <c r="Q128" s="44">
        <v>0.9</v>
      </c>
      <c r="R128" s="44">
        <v>0.9</v>
      </c>
      <c r="S128" s="111"/>
    </row>
    <row r="129" spans="1:19" s="1" customFormat="1" ht="26" x14ac:dyDescent="0.3">
      <c r="A129" s="119"/>
      <c r="B129" s="43" t="s">
        <v>85</v>
      </c>
      <c r="C129" s="75"/>
      <c r="D129" s="6"/>
      <c r="E129" s="4"/>
      <c r="F129" s="4"/>
      <c r="G129" s="8"/>
      <c r="H129" s="8" t="s">
        <v>215</v>
      </c>
      <c r="I129" s="8"/>
      <c r="J129" s="8"/>
      <c r="K129" s="8"/>
      <c r="L129" s="8"/>
      <c r="M129" s="8">
        <v>70</v>
      </c>
      <c r="N129" s="8"/>
      <c r="O129" s="44">
        <v>0.65</v>
      </c>
      <c r="P129" s="8"/>
      <c r="Q129" s="44">
        <v>0.93</v>
      </c>
      <c r="R129" s="44">
        <v>0.93</v>
      </c>
      <c r="S129" s="111"/>
    </row>
    <row r="130" spans="1:19" s="1" customFormat="1" x14ac:dyDescent="0.3">
      <c r="A130" s="117"/>
      <c r="B130" s="3" t="s">
        <v>191</v>
      </c>
      <c r="C130" s="4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10"/>
    </row>
    <row r="131" spans="1:19" s="1" customFormat="1" ht="26" x14ac:dyDescent="0.3">
      <c r="A131" s="117"/>
      <c r="B131" s="3" t="s">
        <v>86</v>
      </c>
      <c r="C131" s="75" t="s">
        <v>6</v>
      </c>
      <c r="D131" s="6">
        <v>6.4</v>
      </c>
      <c r="E131" s="8">
        <v>6.4</v>
      </c>
      <c r="F131" s="3">
        <v>100</v>
      </c>
      <c r="G131" s="8">
        <v>6.25</v>
      </c>
      <c r="H131" s="8"/>
      <c r="I131" s="8">
        <v>6.1</v>
      </c>
      <c r="J131" s="40">
        <f>+I131/E131</f>
        <v>0.95312499999999989</v>
      </c>
      <c r="K131" s="40">
        <f>+J131/F131</f>
        <v>9.5312499999999981E-3</v>
      </c>
      <c r="L131" s="40"/>
      <c r="M131" s="8">
        <v>3.85</v>
      </c>
      <c r="N131" s="8">
        <v>6.1</v>
      </c>
      <c r="O131" s="8">
        <v>6</v>
      </c>
      <c r="P131" s="40">
        <f>+O131/N131</f>
        <v>0.98360655737704927</v>
      </c>
      <c r="Q131" s="8"/>
      <c r="R131" s="40">
        <f>+O131/M131</f>
        <v>1.5584415584415585</v>
      </c>
      <c r="S131" s="41" t="s">
        <v>18</v>
      </c>
    </row>
    <row r="132" spans="1:19" s="1" customFormat="1" x14ac:dyDescent="0.3">
      <c r="A132" s="119" t="s">
        <v>192</v>
      </c>
      <c r="B132" s="25" t="s">
        <v>87</v>
      </c>
      <c r="C132" s="75" t="s">
        <v>6</v>
      </c>
      <c r="D132" s="6">
        <v>99</v>
      </c>
      <c r="E132" s="8">
        <v>99.3</v>
      </c>
      <c r="F132" s="7">
        <v>100</v>
      </c>
      <c r="G132" s="8">
        <v>99.9</v>
      </c>
      <c r="H132" s="8"/>
      <c r="I132" s="8">
        <v>99.9</v>
      </c>
      <c r="J132" s="40" t="s">
        <v>78</v>
      </c>
      <c r="K132" s="40" t="s">
        <v>78</v>
      </c>
      <c r="L132" s="40"/>
      <c r="M132" s="8">
        <v>99.9</v>
      </c>
      <c r="N132" s="8">
        <v>99.3</v>
      </c>
      <c r="O132" s="8">
        <v>100</v>
      </c>
      <c r="P132" s="40">
        <f>+O132/N132</f>
        <v>1.0070493454179255</v>
      </c>
      <c r="Q132" s="8"/>
      <c r="R132" s="40">
        <f>+O132/M132</f>
        <v>1.0010010010010009</v>
      </c>
      <c r="S132" s="124" t="s">
        <v>193</v>
      </c>
    </row>
    <row r="133" spans="1:19" s="1" customFormat="1" x14ac:dyDescent="0.3">
      <c r="A133" s="119"/>
      <c r="B133" s="3" t="s">
        <v>88</v>
      </c>
      <c r="C133" s="75" t="s">
        <v>6</v>
      </c>
      <c r="D133" s="6">
        <v>98</v>
      </c>
      <c r="E133" s="8">
        <v>98</v>
      </c>
      <c r="F133" s="7">
        <v>100</v>
      </c>
      <c r="G133" s="8">
        <v>99</v>
      </c>
      <c r="H133" s="8">
        <v>99</v>
      </c>
      <c r="I133" s="8">
        <v>99</v>
      </c>
      <c r="J133" s="8"/>
      <c r="K133" s="8">
        <v>100</v>
      </c>
      <c r="L133" s="38">
        <f t="shared" ref="L133:L136" si="34">+I133/H133*100</f>
        <v>100</v>
      </c>
      <c r="M133" s="8">
        <v>99</v>
      </c>
      <c r="N133" s="8">
        <v>100</v>
      </c>
      <c r="O133" s="8">
        <v>100</v>
      </c>
      <c r="P133" s="8">
        <v>100</v>
      </c>
      <c r="Q133" s="23">
        <f>+N133/H133*100</f>
        <v>101.01010101010101</v>
      </c>
      <c r="R133" s="8">
        <v>101.01</v>
      </c>
      <c r="S133" s="124"/>
    </row>
    <row r="134" spans="1:19" s="1" customFormat="1" x14ac:dyDescent="0.3">
      <c r="A134" s="119"/>
      <c r="B134" s="25" t="s">
        <v>89</v>
      </c>
      <c r="C134" s="75" t="s">
        <v>6</v>
      </c>
      <c r="D134" s="6">
        <v>100</v>
      </c>
      <c r="E134" s="8">
        <v>100</v>
      </c>
      <c r="F134" s="7">
        <v>100</v>
      </c>
      <c r="G134" s="8">
        <v>99</v>
      </c>
      <c r="H134" s="8">
        <v>100</v>
      </c>
      <c r="I134" s="8">
        <v>100</v>
      </c>
      <c r="J134" s="8"/>
      <c r="K134" s="8" t="s">
        <v>90</v>
      </c>
      <c r="L134" s="38">
        <f t="shared" si="34"/>
        <v>100</v>
      </c>
      <c r="M134" s="8">
        <v>100</v>
      </c>
      <c r="N134" s="8">
        <v>100</v>
      </c>
      <c r="O134" s="8">
        <v>100</v>
      </c>
      <c r="P134" s="8">
        <v>100</v>
      </c>
      <c r="Q134" s="8">
        <v>100</v>
      </c>
      <c r="R134" s="8">
        <v>100</v>
      </c>
      <c r="S134" s="124"/>
    </row>
    <row r="135" spans="1:19" s="1" customFormat="1" x14ac:dyDescent="0.3">
      <c r="A135" s="119"/>
      <c r="B135" s="3" t="s">
        <v>91</v>
      </c>
      <c r="C135" s="75" t="s">
        <v>6</v>
      </c>
      <c r="D135" s="6">
        <v>89.3</v>
      </c>
      <c r="E135" s="8">
        <v>92.4</v>
      </c>
      <c r="F135" s="7">
        <v>103</v>
      </c>
      <c r="G135" s="8">
        <v>90</v>
      </c>
      <c r="H135" s="8">
        <v>90</v>
      </c>
      <c r="I135" s="8" t="s">
        <v>92</v>
      </c>
      <c r="J135" s="8"/>
      <c r="K135" s="8" t="s">
        <v>93</v>
      </c>
      <c r="L135" s="42" t="e">
        <f t="shared" si="34"/>
        <v>#VALUE!</v>
      </c>
      <c r="M135" s="8" t="s">
        <v>92</v>
      </c>
      <c r="N135" s="8">
        <v>99</v>
      </c>
      <c r="O135" s="8">
        <v>98</v>
      </c>
      <c r="P135" s="8">
        <v>98.98</v>
      </c>
      <c r="Q135" s="8">
        <v>108.8</v>
      </c>
      <c r="R135" s="8">
        <v>106.06</v>
      </c>
      <c r="S135" s="124"/>
    </row>
    <row r="136" spans="1:19" s="1" customFormat="1" x14ac:dyDescent="0.3">
      <c r="A136" s="119"/>
      <c r="B136" s="25" t="s">
        <v>94</v>
      </c>
      <c r="C136" s="75" t="s">
        <v>6</v>
      </c>
      <c r="D136" s="6">
        <v>90.67</v>
      </c>
      <c r="E136" s="8">
        <v>100</v>
      </c>
      <c r="F136" s="7">
        <v>110</v>
      </c>
      <c r="G136" s="8">
        <v>80</v>
      </c>
      <c r="H136" s="8">
        <v>100</v>
      </c>
      <c r="I136" s="8">
        <v>100</v>
      </c>
      <c r="J136" s="8"/>
      <c r="K136" s="8">
        <v>125</v>
      </c>
      <c r="L136" s="42">
        <f t="shared" si="34"/>
        <v>100</v>
      </c>
      <c r="M136" s="8">
        <v>100</v>
      </c>
      <c r="N136" s="8">
        <v>100</v>
      </c>
      <c r="O136" s="8">
        <v>100</v>
      </c>
      <c r="P136" s="8">
        <v>100</v>
      </c>
      <c r="Q136" s="8">
        <v>100</v>
      </c>
      <c r="R136" s="8">
        <v>100</v>
      </c>
      <c r="S136" s="124"/>
    </row>
    <row r="137" spans="1:19" s="1" customFormat="1" ht="26" x14ac:dyDescent="0.3">
      <c r="A137" s="119"/>
      <c r="B137" s="43" t="s">
        <v>95</v>
      </c>
      <c r="C137" s="75" t="s">
        <v>6</v>
      </c>
      <c r="D137" s="38"/>
      <c r="E137" s="38"/>
      <c r="F137" s="38"/>
      <c r="G137" s="38"/>
      <c r="H137" s="38">
        <v>100</v>
      </c>
      <c r="I137" s="38">
        <v>100</v>
      </c>
      <c r="J137" s="38"/>
      <c r="K137" s="38"/>
      <c r="L137" s="38">
        <f>+I137/H137*100</f>
        <v>100</v>
      </c>
      <c r="M137" s="38"/>
      <c r="N137" s="38"/>
      <c r="O137" s="38">
        <v>94</v>
      </c>
      <c r="P137" s="38"/>
      <c r="Q137" s="38">
        <v>94</v>
      </c>
      <c r="R137" s="38"/>
      <c r="S137" s="124"/>
    </row>
    <row r="138" spans="1:19" s="1" customFormat="1" x14ac:dyDescent="0.3">
      <c r="A138" s="119"/>
      <c r="B138" s="71" t="s">
        <v>96</v>
      </c>
      <c r="C138" s="72" t="s">
        <v>6</v>
      </c>
      <c r="D138" s="71">
        <v>40</v>
      </c>
      <c r="E138" s="72">
        <v>45</v>
      </c>
      <c r="F138" s="72">
        <v>113</v>
      </c>
      <c r="G138" s="72">
        <v>50</v>
      </c>
      <c r="H138" s="64">
        <v>0.82</v>
      </c>
      <c r="I138" s="72">
        <v>50</v>
      </c>
      <c r="J138" s="65">
        <f>+I138/E138*100</f>
        <v>111.11111111111111</v>
      </c>
      <c r="K138" s="72">
        <f>+I138/G138*100</f>
        <v>100</v>
      </c>
      <c r="L138" s="72"/>
      <c r="M138" s="72">
        <v>55</v>
      </c>
      <c r="N138" s="72"/>
      <c r="O138" s="72">
        <v>53</v>
      </c>
      <c r="P138" s="72"/>
      <c r="Q138" s="65">
        <f>+O138/H138</f>
        <v>64.634146341463421</v>
      </c>
      <c r="R138" s="65">
        <f>+O138/M138*100</f>
        <v>96.36363636363636</v>
      </c>
      <c r="S138" s="112" t="s">
        <v>194</v>
      </c>
    </row>
    <row r="139" spans="1:19" s="1" customFormat="1" x14ac:dyDescent="0.3">
      <c r="A139" s="119" t="s">
        <v>195</v>
      </c>
      <c r="B139" s="3" t="s">
        <v>196</v>
      </c>
      <c r="C139" s="4"/>
      <c r="D139" s="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24" t="s">
        <v>197</v>
      </c>
    </row>
    <row r="140" spans="1:19" s="1" customFormat="1" x14ac:dyDescent="0.3">
      <c r="A140" s="119"/>
      <c r="B140" s="3" t="s">
        <v>97</v>
      </c>
      <c r="C140" s="74" t="s">
        <v>98</v>
      </c>
      <c r="D140" s="6">
        <v>40</v>
      </c>
      <c r="E140" s="8">
        <v>43.5</v>
      </c>
      <c r="F140" s="7">
        <v>109</v>
      </c>
      <c r="G140" s="8">
        <v>46.2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24"/>
    </row>
    <row r="141" spans="1:19" s="1" customFormat="1" x14ac:dyDescent="0.3">
      <c r="A141" s="119"/>
      <c r="B141" s="3" t="s">
        <v>97</v>
      </c>
      <c r="C141" s="74" t="s">
        <v>98</v>
      </c>
      <c r="D141" s="6">
        <v>40</v>
      </c>
      <c r="E141" s="8">
        <v>43.5</v>
      </c>
      <c r="F141" s="7">
        <v>109</v>
      </c>
      <c r="G141" s="8">
        <v>46.2</v>
      </c>
      <c r="H141" s="8"/>
      <c r="I141" s="8">
        <v>47</v>
      </c>
      <c r="J141" s="40">
        <f>+I141/E141</f>
        <v>1.0804597701149425</v>
      </c>
      <c r="K141" s="40">
        <f>+I141/G141</f>
        <v>1.0173160173160172</v>
      </c>
      <c r="L141" s="40"/>
      <c r="M141" s="8">
        <v>52.5</v>
      </c>
      <c r="N141" s="8">
        <v>43</v>
      </c>
      <c r="O141" s="8">
        <v>43</v>
      </c>
      <c r="P141" s="40">
        <f>+O141/N141</f>
        <v>1</v>
      </c>
      <c r="Q141" s="8"/>
      <c r="R141" s="40">
        <f>+O141/M141</f>
        <v>0.81904761904761902</v>
      </c>
      <c r="S141" s="124"/>
    </row>
    <row r="142" spans="1:19" s="1" customFormat="1" x14ac:dyDescent="0.3">
      <c r="A142" s="119"/>
      <c r="B142" s="25" t="s">
        <v>99</v>
      </c>
      <c r="C142" s="75" t="s">
        <v>6</v>
      </c>
      <c r="D142" s="6">
        <v>41.21</v>
      </c>
      <c r="E142" s="8">
        <v>41.2</v>
      </c>
      <c r="F142" s="7">
        <v>100</v>
      </c>
      <c r="G142" s="8">
        <v>40.5</v>
      </c>
      <c r="H142" s="8"/>
      <c r="I142" s="8">
        <v>42</v>
      </c>
      <c r="J142" s="40">
        <f>+I142/E142</f>
        <v>1.0194174757281553</v>
      </c>
      <c r="K142" s="40">
        <f>+I142/G142</f>
        <v>1.037037037037037</v>
      </c>
      <c r="L142" s="40"/>
      <c r="M142" s="8">
        <v>42</v>
      </c>
      <c r="N142" s="8">
        <v>40</v>
      </c>
      <c r="O142" s="8">
        <v>42</v>
      </c>
      <c r="P142" s="40">
        <f t="shared" ref="P142:P145" si="35">+O142/N142</f>
        <v>1.05</v>
      </c>
      <c r="Q142" s="8"/>
      <c r="R142" s="40">
        <f t="shared" ref="R142:R145" si="36">+O142/M142</f>
        <v>1</v>
      </c>
      <c r="S142" s="124"/>
    </row>
    <row r="143" spans="1:19" s="1" customFormat="1" x14ac:dyDescent="0.3">
      <c r="A143" s="119"/>
      <c r="B143" s="25" t="s">
        <v>100</v>
      </c>
      <c r="C143" s="75" t="s">
        <v>6</v>
      </c>
      <c r="D143" s="6">
        <v>42</v>
      </c>
      <c r="E143" s="8">
        <v>45.6</v>
      </c>
      <c r="F143" s="8">
        <v>109</v>
      </c>
      <c r="G143" s="8">
        <v>43</v>
      </c>
      <c r="H143" s="8"/>
      <c r="I143" s="8">
        <v>45</v>
      </c>
      <c r="J143" s="40">
        <f>+I143/E143</f>
        <v>0.98684210526315785</v>
      </c>
      <c r="K143" s="40">
        <f>+I143/G143</f>
        <v>1.0465116279069768</v>
      </c>
      <c r="L143" s="40"/>
      <c r="M143" s="8">
        <v>44</v>
      </c>
      <c r="N143" s="8">
        <v>40</v>
      </c>
      <c r="O143" s="8">
        <v>44</v>
      </c>
      <c r="P143" s="40">
        <f t="shared" si="35"/>
        <v>1.1000000000000001</v>
      </c>
      <c r="Q143" s="8"/>
      <c r="R143" s="40">
        <f t="shared" si="36"/>
        <v>1</v>
      </c>
      <c r="S143" s="124"/>
    </row>
    <row r="144" spans="1:19" s="1" customFormat="1" x14ac:dyDescent="0.3">
      <c r="A144" s="119"/>
      <c r="B144" s="3" t="s">
        <v>101</v>
      </c>
      <c r="C144" s="75" t="s">
        <v>6</v>
      </c>
      <c r="D144" s="6">
        <v>36</v>
      </c>
      <c r="E144" s="8">
        <v>38.299999999999997</v>
      </c>
      <c r="F144" s="8">
        <v>106</v>
      </c>
      <c r="G144" s="8">
        <v>40</v>
      </c>
      <c r="H144" s="8"/>
      <c r="I144" s="8">
        <v>42</v>
      </c>
      <c r="J144" s="40">
        <f>+I144/E144</f>
        <v>1.0966057441253265</v>
      </c>
      <c r="K144" s="40">
        <f>+I144/G144</f>
        <v>1.05</v>
      </c>
      <c r="L144" s="40"/>
      <c r="M144" s="8">
        <v>44</v>
      </c>
      <c r="N144" s="8">
        <v>38</v>
      </c>
      <c r="O144" s="8">
        <v>44</v>
      </c>
      <c r="P144" s="40">
        <f t="shared" si="35"/>
        <v>1.1578947368421053</v>
      </c>
      <c r="Q144" s="8"/>
      <c r="R144" s="40">
        <f t="shared" si="36"/>
        <v>1</v>
      </c>
      <c r="S144" s="124"/>
    </row>
    <row r="145" spans="1:19" s="1" customFormat="1" ht="26" x14ac:dyDescent="0.3">
      <c r="A145" s="119"/>
      <c r="B145" s="25" t="s">
        <v>102</v>
      </c>
      <c r="C145" s="75" t="s">
        <v>6</v>
      </c>
      <c r="D145" s="6">
        <v>95</v>
      </c>
      <c r="E145" s="8">
        <v>95</v>
      </c>
      <c r="F145" s="7">
        <v>100</v>
      </c>
      <c r="G145" s="8">
        <v>96</v>
      </c>
      <c r="H145" s="8"/>
      <c r="I145" s="8">
        <v>96</v>
      </c>
      <c r="J145" s="40">
        <f>+I145/E145</f>
        <v>1.0105263157894737</v>
      </c>
      <c r="K145" s="40">
        <f>+I145/G145</f>
        <v>1</v>
      </c>
      <c r="L145" s="40"/>
      <c r="M145" s="8">
        <v>96</v>
      </c>
      <c r="N145" s="114">
        <v>96</v>
      </c>
      <c r="O145" s="8">
        <v>96</v>
      </c>
      <c r="P145" s="40">
        <f t="shared" si="35"/>
        <v>1</v>
      </c>
      <c r="Q145" s="8"/>
      <c r="R145" s="40">
        <f t="shared" si="36"/>
        <v>1</v>
      </c>
      <c r="S145" s="124"/>
    </row>
    <row r="146" spans="1:19" s="93" customFormat="1" ht="39" x14ac:dyDescent="0.3">
      <c r="A146" s="119"/>
      <c r="B146" s="104" t="s">
        <v>103</v>
      </c>
      <c r="C146" s="97" t="s">
        <v>6</v>
      </c>
      <c r="D146" s="79">
        <v>90.3</v>
      </c>
      <c r="E146" s="105">
        <v>90</v>
      </c>
      <c r="F146" s="105">
        <v>99.7</v>
      </c>
      <c r="G146" s="105">
        <v>91</v>
      </c>
      <c r="H146" s="105"/>
      <c r="I146" s="105">
        <v>91.3</v>
      </c>
      <c r="J146" s="106">
        <f>I146/E146*100</f>
        <v>101.44444444444444</v>
      </c>
      <c r="K146" s="105">
        <v>101</v>
      </c>
      <c r="L146" s="105"/>
      <c r="M146" s="105">
        <v>92</v>
      </c>
      <c r="N146" s="105">
        <v>90.3</v>
      </c>
      <c r="O146" s="105">
        <v>91</v>
      </c>
      <c r="P146" s="107">
        <f>O146/N146</f>
        <v>1.0077519379844961</v>
      </c>
      <c r="Q146" s="105"/>
      <c r="R146" s="107">
        <f>O146/M146</f>
        <v>0.98913043478260865</v>
      </c>
      <c r="S146" s="108" t="s">
        <v>198</v>
      </c>
    </row>
    <row r="147" spans="1:19" s="1" customFormat="1" ht="26" x14ac:dyDescent="0.3">
      <c r="A147" s="119"/>
      <c r="B147" s="30" t="s">
        <v>104</v>
      </c>
      <c r="C147" s="72" t="s">
        <v>6</v>
      </c>
      <c r="D147" s="71" t="s">
        <v>105</v>
      </c>
      <c r="E147" s="72">
        <v>100</v>
      </c>
      <c r="F147" s="72">
        <v>100</v>
      </c>
      <c r="G147" s="72">
        <v>100</v>
      </c>
      <c r="H147" s="72"/>
      <c r="I147" s="72">
        <v>100</v>
      </c>
      <c r="J147" s="72">
        <v>100</v>
      </c>
      <c r="K147" s="72">
        <v>100</v>
      </c>
      <c r="L147" s="72"/>
      <c r="M147" s="72">
        <v>100</v>
      </c>
      <c r="N147" s="72"/>
      <c r="O147" s="72"/>
      <c r="P147" s="72"/>
      <c r="Q147" s="72"/>
      <c r="R147" s="72"/>
      <c r="S147" s="112" t="s">
        <v>194</v>
      </c>
    </row>
    <row r="148" spans="1:19" s="1" customFormat="1" x14ac:dyDescent="0.3">
      <c r="A148" s="119" t="s">
        <v>199</v>
      </c>
      <c r="B148" s="3" t="s">
        <v>200</v>
      </c>
      <c r="C148" s="4"/>
      <c r="D148" s="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24" t="s">
        <v>201</v>
      </c>
    </row>
    <row r="149" spans="1:19" s="1" customFormat="1" x14ac:dyDescent="0.3">
      <c r="A149" s="119"/>
      <c r="B149" s="3" t="s">
        <v>106</v>
      </c>
      <c r="C149" s="75" t="s">
        <v>107</v>
      </c>
      <c r="D149" s="6" t="s">
        <v>108</v>
      </c>
      <c r="E149" s="8">
        <v>9</v>
      </c>
      <c r="F149" s="7">
        <v>300</v>
      </c>
      <c r="G149" s="8">
        <v>9</v>
      </c>
      <c r="H149" s="8">
        <v>10</v>
      </c>
      <c r="I149" s="8">
        <v>12</v>
      </c>
      <c r="J149" s="40">
        <f>+I149/E149</f>
        <v>1.3333333333333333</v>
      </c>
      <c r="K149" s="40">
        <f>+I149/G149</f>
        <v>1.3333333333333333</v>
      </c>
      <c r="L149" s="44">
        <f>+I149/H149</f>
        <v>1.2</v>
      </c>
      <c r="M149" s="8">
        <v>10</v>
      </c>
      <c r="N149" s="8">
        <v>1</v>
      </c>
      <c r="O149" s="8">
        <v>5</v>
      </c>
      <c r="P149" s="40">
        <f>+O149/N149</f>
        <v>5</v>
      </c>
      <c r="Q149" s="48">
        <f>O149/H149</f>
        <v>0.5</v>
      </c>
      <c r="R149" s="48">
        <f>O149/M149</f>
        <v>0.5</v>
      </c>
      <c r="S149" s="124"/>
    </row>
    <row r="150" spans="1:19" s="1" customFormat="1" x14ac:dyDescent="0.3">
      <c r="A150" s="119"/>
      <c r="B150" s="3" t="s">
        <v>109</v>
      </c>
      <c r="C150" s="75" t="s">
        <v>110</v>
      </c>
      <c r="D150" s="6" t="s">
        <v>111</v>
      </c>
      <c r="E150" s="8">
        <v>1</v>
      </c>
      <c r="F150" s="7">
        <v>100</v>
      </c>
      <c r="G150" s="8">
        <v>4</v>
      </c>
      <c r="H150" s="8">
        <v>3</v>
      </c>
      <c r="I150" s="8">
        <v>5</v>
      </c>
      <c r="J150" s="40">
        <f>+I150/E150</f>
        <v>5</v>
      </c>
      <c r="K150" s="40">
        <f>+I150/G150</f>
        <v>1.25</v>
      </c>
      <c r="L150" s="44">
        <f t="shared" ref="L150:L151" si="37">+I150/H150</f>
        <v>1.6666666666666667</v>
      </c>
      <c r="M150" s="8">
        <v>2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124"/>
    </row>
    <row r="151" spans="1:19" s="1" customFormat="1" x14ac:dyDescent="0.3">
      <c r="A151" s="119"/>
      <c r="B151" s="3" t="s">
        <v>112</v>
      </c>
      <c r="C151" s="75" t="s">
        <v>110</v>
      </c>
      <c r="D151" s="6"/>
      <c r="E151" s="4"/>
      <c r="F151" s="4"/>
      <c r="G151" s="8">
        <v>1</v>
      </c>
      <c r="H151" s="8">
        <v>1</v>
      </c>
      <c r="I151" s="8">
        <v>0</v>
      </c>
      <c r="J151" s="40"/>
      <c r="K151" s="44">
        <f>+I151/G151</f>
        <v>0</v>
      </c>
      <c r="L151" s="44">
        <f t="shared" si="37"/>
        <v>0</v>
      </c>
      <c r="M151" s="8">
        <v>1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124"/>
    </row>
    <row r="152" spans="1:19" s="1" customFormat="1" x14ac:dyDescent="0.3">
      <c r="A152" s="121" t="s">
        <v>202</v>
      </c>
      <c r="B152" s="3" t="s">
        <v>203</v>
      </c>
      <c r="C152" s="4"/>
      <c r="D152" s="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27" t="s">
        <v>194</v>
      </c>
    </row>
    <row r="153" spans="1:19" s="1" customFormat="1" ht="26" x14ac:dyDescent="0.3">
      <c r="A153" s="121"/>
      <c r="B153" s="25" t="s">
        <v>224</v>
      </c>
      <c r="C153" s="4"/>
      <c r="D153" s="6"/>
      <c r="E153" s="4"/>
      <c r="F153" s="4"/>
      <c r="G153" s="4"/>
      <c r="H153" s="4">
        <v>80</v>
      </c>
      <c r="I153" s="4"/>
      <c r="J153" s="4"/>
      <c r="K153" s="4"/>
      <c r="L153" s="4"/>
      <c r="M153" s="4">
        <v>80</v>
      </c>
      <c r="N153" s="4"/>
      <c r="O153" s="4">
        <v>77.12</v>
      </c>
      <c r="P153" s="4"/>
      <c r="Q153" s="96">
        <f>O153/H153</f>
        <v>0.96400000000000008</v>
      </c>
      <c r="R153" s="96">
        <f>O153/M153</f>
        <v>0.96400000000000008</v>
      </c>
      <c r="S153" s="127"/>
    </row>
    <row r="154" spans="1:19" s="1" customFormat="1" ht="18" customHeight="1" x14ac:dyDescent="0.3">
      <c r="A154" s="121"/>
      <c r="B154" s="30" t="s">
        <v>113</v>
      </c>
      <c r="C154" s="4" t="s">
        <v>6</v>
      </c>
      <c r="D154" s="6"/>
      <c r="E154" s="4"/>
      <c r="F154" s="4"/>
      <c r="G154" s="4"/>
      <c r="H154" s="4">
        <v>24</v>
      </c>
      <c r="I154" s="4">
        <v>24</v>
      </c>
      <c r="J154" s="4"/>
      <c r="K154" s="4"/>
      <c r="L154" s="4"/>
      <c r="M154" s="4">
        <v>24</v>
      </c>
      <c r="N154" s="4"/>
      <c r="O154" s="4">
        <v>24</v>
      </c>
      <c r="P154" s="4"/>
      <c r="Q154" s="4">
        <f>+O154*100/H154</f>
        <v>100</v>
      </c>
      <c r="R154" s="4">
        <f>+O154*100/M154</f>
        <v>100</v>
      </c>
      <c r="S154" s="127"/>
    </row>
    <row r="155" spans="1:19" s="1" customFormat="1" x14ac:dyDescent="0.3">
      <c r="A155" s="121"/>
      <c r="B155" s="30" t="s">
        <v>114</v>
      </c>
      <c r="C155" s="75" t="s">
        <v>115</v>
      </c>
      <c r="D155" s="6" t="s">
        <v>14</v>
      </c>
      <c r="E155" s="8">
        <v>3.89</v>
      </c>
      <c r="F155" s="4"/>
      <c r="G155" s="8">
        <v>4.2</v>
      </c>
      <c r="H155" s="8">
        <v>20</v>
      </c>
      <c r="I155" s="38">
        <v>19.82</v>
      </c>
      <c r="J155" s="23">
        <f>I155/E155*100</f>
        <v>509.51156812339332</v>
      </c>
      <c r="K155" s="66">
        <f>+I155/G155*100</f>
        <v>471.90476190476193</v>
      </c>
      <c r="L155" s="17">
        <f>+I155*100/H155</f>
        <v>99.1</v>
      </c>
      <c r="M155" s="38">
        <v>20</v>
      </c>
      <c r="N155" s="38"/>
      <c r="O155" s="38">
        <v>19.809999999999999</v>
      </c>
      <c r="P155" s="38"/>
      <c r="Q155" s="38">
        <f>+O155/H155*100</f>
        <v>99.05</v>
      </c>
      <c r="R155" s="38">
        <f t="shared" ref="R155:R156" si="38">+O155/M155*100</f>
        <v>99.05</v>
      </c>
      <c r="S155" s="127"/>
    </row>
    <row r="156" spans="1:19" s="1" customFormat="1" ht="26" x14ac:dyDescent="0.3">
      <c r="A156" s="121"/>
      <c r="B156" s="30" t="s">
        <v>116</v>
      </c>
      <c r="C156" s="75" t="s">
        <v>117</v>
      </c>
      <c r="D156" s="6"/>
      <c r="E156" s="8"/>
      <c r="F156" s="4"/>
      <c r="G156" s="8">
        <v>17</v>
      </c>
      <c r="H156" s="8"/>
      <c r="I156" s="38">
        <v>0</v>
      </c>
      <c r="J156" s="23"/>
      <c r="K156" s="66">
        <f t="shared" ref="K156:K162" si="39">+I156/G156*100</f>
        <v>0</v>
      </c>
      <c r="L156" s="66"/>
      <c r="M156" s="38">
        <v>17</v>
      </c>
      <c r="N156" s="38"/>
      <c r="O156" s="38">
        <v>2</v>
      </c>
      <c r="P156" s="38"/>
      <c r="Q156" s="38"/>
      <c r="R156" s="67">
        <f t="shared" si="38"/>
        <v>11.76470588235294</v>
      </c>
      <c r="S156" s="127"/>
    </row>
    <row r="157" spans="1:19" s="1" customFormat="1" x14ac:dyDescent="0.3">
      <c r="A157" s="121"/>
      <c r="B157" s="30" t="s">
        <v>118</v>
      </c>
      <c r="C157" s="75" t="s">
        <v>115</v>
      </c>
      <c r="D157" s="6" t="s">
        <v>14</v>
      </c>
      <c r="E157" s="8">
        <v>2.23</v>
      </c>
      <c r="F157" s="4"/>
      <c r="G157" s="8">
        <v>2.2999999999999998</v>
      </c>
      <c r="H157" s="8"/>
      <c r="I157" s="38">
        <v>7.72</v>
      </c>
      <c r="J157" s="23">
        <f t="shared" ref="J157:J162" si="40">I157/E157*100</f>
        <v>346.18834080717488</v>
      </c>
      <c r="K157" s="66">
        <f t="shared" si="39"/>
        <v>335.6521739130435</v>
      </c>
      <c r="L157" s="44"/>
      <c r="M157" s="8">
        <v>8.5</v>
      </c>
      <c r="N157" s="8"/>
      <c r="O157" s="8">
        <v>7.96</v>
      </c>
      <c r="P157" s="8"/>
      <c r="Q157" s="8"/>
      <c r="R157" s="15">
        <f>+O157*100/M157</f>
        <v>93.647058823529406</v>
      </c>
      <c r="S157" s="127"/>
    </row>
    <row r="158" spans="1:19" s="1" customFormat="1" x14ac:dyDescent="0.3">
      <c r="A158" s="121"/>
      <c r="B158" s="30" t="s">
        <v>119</v>
      </c>
      <c r="C158" s="75" t="s">
        <v>120</v>
      </c>
      <c r="D158" s="6" t="s">
        <v>14</v>
      </c>
      <c r="E158" s="8">
        <v>2.46</v>
      </c>
      <c r="F158" s="4"/>
      <c r="G158" s="8">
        <v>2.6</v>
      </c>
      <c r="H158" s="8">
        <v>7</v>
      </c>
      <c r="I158" s="38">
        <v>5.87</v>
      </c>
      <c r="J158" s="23">
        <f t="shared" si="40"/>
        <v>238.6178861788618</v>
      </c>
      <c r="K158" s="66">
        <f t="shared" si="39"/>
        <v>225.76923076923077</v>
      </c>
      <c r="L158" s="44"/>
      <c r="M158" s="38">
        <v>7</v>
      </c>
      <c r="N158" s="38"/>
      <c r="O158" s="38">
        <v>6.64</v>
      </c>
      <c r="P158" s="38"/>
      <c r="Q158" s="67">
        <f>+O158/H158*100</f>
        <v>94.857142857142847</v>
      </c>
      <c r="R158" s="67">
        <f>+O158/M158*100</f>
        <v>94.857142857142847</v>
      </c>
      <c r="S158" s="127"/>
    </row>
    <row r="159" spans="1:19" s="1" customFormat="1" x14ac:dyDescent="0.3">
      <c r="A159" s="121"/>
      <c r="B159" s="30" t="s">
        <v>121</v>
      </c>
      <c r="C159" s="75" t="s">
        <v>6</v>
      </c>
      <c r="D159" s="6" t="s">
        <v>14</v>
      </c>
      <c r="E159" s="4"/>
      <c r="F159" s="4"/>
      <c r="G159" s="8">
        <v>40</v>
      </c>
      <c r="H159" s="44">
        <v>0.45</v>
      </c>
      <c r="I159" s="38">
        <v>0</v>
      </c>
      <c r="J159" s="23"/>
      <c r="K159" s="66">
        <f t="shared" si="39"/>
        <v>0</v>
      </c>
      <c r="L159" s="44">
        <v>0</v>
      </c>
      <c r="M159" s="45">
        <v>0.45</v>
      </c>
      <c r="N159" s="45"/>
      <c r="O159" s="45">
        <v>0</v>
      </c>
      <c r="P159" s="45"/>
      <c r="Q159" s="67">
        <v>0</v>
      </c>
      <c r="R159" s="67">
        <v>0</v>
      </c>
      <c r="S159" s="127"/>
    </row>
    <row r="160" spans="1:19" s="1" customFormat="1" x14ac:dyDescent="0.3">
      <c r="A160" s="121"/>
      <c r="B160" s="30" t="s">
        <v>122</v>
      </c>
      <c r="C160" s="75" t="s">
        <v>6</v>
      </c>
      <c r="D160" s="6" t="s">
        <v>14</v>
      </c>
      <c r="E160" s="8">
        <v>93.7</v>
      </c>
      <c r="F160" s="4"/>
      <c r="G160" s="8">
        <v>94</v>
      </c>
      <c r="H160" s="44">
        <v>0.9</v>
      </c>
      <c r="I160" s="38">
        <v>65.06</v>
      </c>
      <c r="J160" s="23">
        <f t="shared" si="40"/>
        <v>69.434364994663824</v>
      </c>
      <c r="K160" s="66">
        <f t="shared" si="39"/>
        <v>69.212765957446805</v>
      </c>
      <c r="L160" s="44">
        <f>+I160/H160</f>
        <v>72.288888888888891</v>
      </c>
      <c r="M160" s="38">
        <v>90</v>
      </c>
      <c r="N160" s="38"/>
      <c r="O160" s="38">
        <v>75</v>
      </c>
      <c r="P160" s="38"/>
      <c r="Q160" s="67">
        <f>+O160/H160</f>
        <v>83.333333333333329</v>
      </c>
      <c r="R160" s="67">
        <f>+O160/M160*100</f>
        <v>83.333333333333343</v>
      </c>
      <c r="S160" s="127"/>
    </row>
    <row r="161" spans="1:19" s="1" customFormat="1" x14ac:dyDescent="0.3">
      <c r="A161" s="121"/>
      <c r="B161" s="30" t="s">
        <v>123</v>
      </c>
      <c r="C161" s="75" t="s">
        <v>6</v>
      </c>
      <c r="D161" s="6" t="s">
        <v>14</v>
      </c>
      <c r="E161" s="8">
        <v>58.4</v>
      </c>
      <c r="F161" s="4"/>
      <c r="G161" s="8">
        <v>62</v>
      </c>
      <c r="H161" s="44">
        <v>0.75</v>
      </c>
      <c r="I161" s="38">
        <v>57.88</v>
      </c>
      <c r="J161" s="23">
        <f t="shared" si="40"/>
        <v>99.109589041095902</v>
      </c>
      <c r="K161" s="66">
        <f t="shared" si="39"/>
        <v>93.354838709677423</v>
      </c>
      <c r="L161" s="44"/>
      <c r="M161" s="38">
        <v>75</v>
      </c>
      <c r="N161" s="38"/>
      <c r="O161" s="38">
        <v>64</v>
      </c>
      <c r="P161" s="38"/>
      <c r="Q161" s="67">
        <f>+O161/H161</f>
        <v>85.333333333333329</v>
      </c>
      <c r="R161" s="67">
        <f>+O161/M161*100</f>
        <v>85.333333333333343</v>
      </c>
      <c r="S161" s="127"/>
    </row>
    <row r="162" spans="1:19" s="1" customFormat="1" ht="26" x14ac:dyDescent="0.3">
      <c r="A162" s="121"/>
      <c r="B162" s="30" t="s">
        <v>124</v>
      </c>
      <c r="C162" s="74" t="s">
        <v>125</v>
      </c>
      <c r="D162" s="6" t="s">
        <v>14</v>
      </c>
      <c r="E162" s="8">
        <v>491</v>
      </c>
      <c r="F162" s="4"/>
      <c r="G162" s="8">
        <v>505</v>
      </c>
      <c r="H162" s="8"/>
      <c r="I162" s="38">
        <v>1045</v>
      </c>
      <c r="J162" s="23">
        <f t="shared" si="40"/>
        <v>212.83095723014256</v>
      </c>
      <c r="K162" s="66">
        <f t="shared" si="39"/>
        <v>206.93069306930693</v>
      </c>
      <c r="L162" s="44"/>
      <c r="M162" s="38"/>
      <c r="N162" s="38"/>
      <c r="O162" s="38"/>
      <c r="P162" s="38"/>
      <c r="Q162" s="38"/>
      <c r="R162" s="38"/>
      <c r="S162" s="127"/>
    </row>
    <row r="163" spans="1:19" s="1" customFormat="1" x14ac:dyDescent="0.3">
      <c r="A163" s="121"/>
      <c r="B163" s="30" t="s">
        <v>126</v>
      </c>
      <c r="C163" s="38"/>
      <c r="D163" s="38"/>
      <c r="E163" s="38"/>
      <c r="F163" s="38"/>
      <c r="G163" s="38"/>
      <c r="H163" s="38">
        <v>2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s="1" customFormat="1" ht="39" x14ac:dyDescent="0.3">
      <c r="A164" s="121"/>
      <c r="B164" s="3" t="s">
        <v>127</v>
      </c>
      <c r="C164" s="38" t="s">
        <v>128</v>
      </c>
      <c r="D164" s="38"/>
      <c r="E164" s="38"/>
      <c r="F164" s="38"/>
      <c r="G164" s="38"/>
      <c r="H164" s="38"/>
      <c r="I164" s="38"/>
      <c r="J164" s="38"/>
      <c r="K164" s="38"/>
      <c r="L164" s="38"/>
      <c r="M164" s="45">
        <v>1</v>
      </c>
      <c r="N164" s="45"/>
      <c r="O164" s="45"/>
      <c r="P164" s="45"/>
      <c r="Q164" s="45"/>
      <c r="R164" s="45"/>
      <c r="S164" s="46" t="s">
        <v>129</v>
      </c>
    </row>
    <row r="165" spans="1:19" s="1" customFormat="1" ht="39" x14ac:dyDescent="0.3">
      <c r="A165" s="121"/>
      <c r="B165" s="38" t="s">
        <v>130</v>
      </c>
      <c r="C165" s="38" t="s">
        <v>128</v>
      </c>
      <c r="D165" s="38"/>
      <c r="E165" s="38"/>
      <c r="F165" s="38"/>
      <c r="G165" s="38"/>
      <c r="H165" s="38"/>
      <c r="I165" s="38"/>
      <c r="J165" s="38"/>
      <c r="K165" s="38"/>
      <c r="L165" s="38"/>
      <c r="M165" s="45">
        <v>1</v>
      </c>
      <c r="N165" s="45"/>
      <c r="O165" s="45"/>
      <c r="P165" s="45"/>
      <c r="Q165" s="45"/>
      <c r="R165" s="45"/>
      <c r="S165" s="46" t="s">
        <v>131</v>
      </c>
    </row>
    <row r="166" spans="1:19" s="1" customFormat="1" x14ac:dyDescent="0.3">
      <c r="A166" s="125">
        <v>10</v>
      </c>
      <c r="B166" s="38" t="s">
        <v>132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28" t="s">
        <v>133</v>
      </c>
    </row>
    <row r="167" spans="1:19" s="1" customFormat="1" x14ac:dyDescent="0.3">
      <c r="A167" s="125"/>
      <c r="B167" s="43" t="s">
        <v>134</v>
      </c>
      <c r="C167" s="38" t="s">
        <v>6</v>
      </c>
      <c r="D167" s="38"/>
      <c r="E167" s="38"/>
      <c r="F167" s="38"/>
      <c r="G167" s="38"/>
      <c r="H167" s="38" t="s">
        <v>219</v>
      </c>
      <c r="I167" s="38">
        <v>92</v>
      </c>
      <c r="J167" s="38"/>
      <c r="K167" s="38"/>
      <c r="L167" s="38"/>
      <c r="M167" s="38">
        <v>92</v>
      </c>
      <c r="N167" s="45">
        <v>0.72</v>
      </c>
      <c r="O167" s="45">
        <v>0.87</v>
      </c>
      <c r="P167" s="38">
        <v>120</v>
      </c>
      <c r="Q167" s="38"/>
      <c r="R167" s="45">
        <v>0.94</v>
      </c>
      <c r="S167" s="128"/>
    </row>
    <row r="168" spans="1:19" s="1" customFormat="1" x14ac:dyDescent="0.3">
      <c r="A168" s="125"/>
      <c r="B168" s="43" t="s">
        <v>135</v>
      </c>
      <c r="C168" s="38"/>
      <c r="D168" s="38"/>
      <c r="E168" s="38"/>
      <c r="F168" s="38"/>
      <c r="G168" s="38"/>
      <c r="H168" s="38" t="s">
        <v>219</v>
      </c>
      <c r="I168" s="38">
        <v>85</v>
      </c>
      <c r="J168" s="38"/>
      <c r="K168" s="38"/>
      <c r="L168" s="38"/>
      <c r="M168" s="38">
        <v>92</v>
      </c>
      <c r="N168" s="45">
        <v>0.71</v>
      </c>
      <c r="O168" s="45">
        <v>0.71</v>
      </c>
      <c r="P168" s="38">
        <v>100</v>
      </c>
      <c r="Q168" s="38"/>
      <c r="R168" s="45">
        <v>0.77</v>
      </c>
      <c r="S168" s="128"/>
    </row>
    <row r="169" spans="1:19" s="1" customFormat="1" x14ac:dyDescent="0.3"/>
    <row r="170" spans="1:19" s="1" customFormat="1" x14ac:dyDescent="0.3"/>
    <row r="171" spans="1:19" s="1" customFormat="1" x14ac:dyDescent="0.3"/>
    <row r="172" spans="1:19" s="1" customFormat="1" x14ac:dyDescent="0.3"/>
    <row r="173" spans="1:19" s="1" customFormat="1" x14ac:dyDescent="0.3"/>
    <row r="174" spans="1:19" s="1" customFormat="1" x14ac:dyDescent="0.3"/>
    <row r="175" spans="1:19" s="1" customFormat="1" x14ac:dyDescent="0.3"/>
    <row r="176" spans="1:19" s="1" customFormat="1" x14ac:dyDescent="0.3"/>
    <row r="177" spans="1:19" s="1" customFormat="1" x14ac:dyDescent="0.3"/>
    <row r="178" spans="1:1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</sheetData>
  <autoFilter ref="Q1:Q178" xr:uid="{00000000-0009-0000-0000-000000000000}"/>
  <mergeCells count="34">
    <mergeCell ref="A148:A151"/>
    <mergeCell ref="S148:S151"/>
    <mergeCell ref="A152:A165"/>
    <mergeCell ref="S152:S162"/>
    <mergeCell ref="A166:A168"/>
    <mergeCell ref="S166:S168"/>
    <mergeCell ref="A139:A147"/>
    <mergeCell ref="S139:S145"/>
    <mergeCell ref="A94:A100"/>
    <mergeCell ref="S94:S102"/>
    <mergeCell ref="A101:A102"/>
    <mergeCell ref="A103:A110"/>
    <mergeCell ref="S103:S114"/>
    <mergeCell ref="A111:A118"/>
    <mergeCell ref="S115:S118"/>
    <mergeCell ref="A119:A129"/>
    <mergeCell ref="S119:S125"/>
    <mergeCell ref="A130:A131"/>
    <mergeCell ref="A132:A138"/>
    <mergeCell ref="S132:S137"/>
    <mergeCell ref="A1:S1"/>
    <mergeCell ref="A66:A67"/>
    <mergeCell ref="S66:S93"/>
    <mergeCell ref="A68:A93"/>
    <mergeCell ref="I4:L4"/>
    <mergeCell ref="S7:S35"/>
    <mergeCell ref="A8:A29"/>
    <mergeCell ref="A30:A35"/>
    <mergeCell ref="A36:A52"/>
    <mergeCell ref="S36:S56"/>
    <mergeCell ref="A54:A56"/>
    <mergeCell ref="A57:A64"/>
    <mergeCell ref="S57:S64"/>
    <mergeCell ref="B2:S2"/>
  </mergeCells>
  <pageMargins left="0.45" right="0.2" top="0.5" bottom="0.25" header="0.3" footer="0.3"/>
  <pageSetup paperSize="9" orientation="landscape" r:id="rId1"/>
  <rowBreaks count="2" manualBreakCount="2">
    <brk id="150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2022-07-10T04:16:18Z</cp:lastPrinted>
  <dcterms:created xsi:type="dcterms:W3CDTF">2022-03-12T23:13:02Z</dcterms:created>
  <dcterms:modified xsi:type="dcterms:W3CDTF">2022-07-11T01:04:10Z</dcterms:modified>
</cp:coreProperties>
</file>